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kub\Documents\Excel\UserFormZeichnen\AllStiff_Release\2020_04\"/>
    </mc:Choice>
  </mc:AlternateContent>
  <bookViews>
    <workbookView xWindow="0" yWindow="0" windowWidth="19200" windowHeight="8558"/>
  </bookViews>
  <sheets>
    <sheet name="Knoten" sheetId="1" r:id="rId1"/>
    <sheet name="System" sheetId="2" r:id="rId2"/>
    <sheet name="Normalkraft" sheetId="3" r:id="rId3"/>
    <sheet name="Querkraft" sheetId="4" r:id="rId4"/>
    <sheet name="Momente" sheetId="5" r:id="rId5"/>
    <sheet name="SensA" sheetId="6" r:id="rId6"/>
    <sheet name="L-V" sheetId="7" r:id="rId7"/>
    <sheet name="PlotData" sheetId="8" r:id="rId8"/>
    <sheet name="PlotM" sheetId="9" r:id="rId9"/>
    <sheet name="PlotQ" sheetId="10" r:id="rId10"/>
    <sheet name="PlotN" sheetId="11" r:id="rId11"/>
    <sheet name="PlotS" sheetId="12" r:id="rId12"/>
    <sheet name="SetUp" sheetId="13" r:id="rId13"/>
  </sheets>
  <externalReferences>
    <externalReference r:id="rId14"/>
  </externalReferences>
  <definedNames>
    <definedName name="alphaT_ele">System!$AD$3:$AD$43</definedName>
    <definedName name="Astr">[1]Element!$G$10</definedName>
    <definedName name="Ax_node">Knoten!$N$2:$N$42</definedName>
    <definedName name="Az_node">Knoten!$O$2:$O$42</definedName>
    <definedName name="Bettungsziffer_ele">System!$AP$3:$AP$43</definedName>
    <definedName name="Bstr">[1]Element!$H$10</definedName>
    <definedName name="cos">[1]Element!$K$53</definedName>
    <definedName name="Cstr">[1]Element!$I$10</definedName>
    <definedName name="Deform_ende_x">PlotData!$BL$3:$BL$43</definedName>
    <definedName name="Deform_ende_z">PlotData!$BY$3:$BY$43</definedName>
    <definedName name="Deform_start_x">PlotData!$BB$3:$BB$43</definedName>
    <definedName name="Deform_start_z">PlotData!$BO$3:$BO$43</definedName>
    <definedName name="deltaTM_ele">System!$AB$3:$AB$43</definedName>
    <definedName name="deltaTN_ele">System!$AC$3:$AC$43</definedName>
    <definedName name="e_1">[1]Ksys!#REF!</definedName>
    <definedName name="e_2">[1]Ksys!#REF!</definedName>
    <definedName name="e1_ele">System!$Y$3:$Y$43</definedName>
    <definedName name="e2_ele">System!$Z$3:$Z$43</definedName>
    <definedName name="EA">[1]Element!$D$7</definedName>
    <definedName name="EA_ele">System!$H$3:$H$43</definedName>
    <definedName name="EI">[1]Element!$C$7</definedName>
    <definedName name="EI_ele">System!$G$3:$G$43</definedName>
    <definedName name="Einflusslinie_node">Knoten!$AD$2:$AD$42</definedName>
    <definedName name="Einheitslast_ele">System!$AQ$3:$AQ$43</definedName>
    <definedName name="ele_cosinus">System!$K$81:$K$121</definedName>
    <definedName name="ele_grav">System!$AM$3:$AM$43</definedName>
    <definedName name="ele_N_ThIO">System!$AI$3:$AI$43</definedName>
    <definedName name="ele_Parameter">System!$AT$3:$AT$43</definedName>
    <definedName name="ele_Response">System!$AS$3:$AS$43</definedName>
    <definedName name="ele_snow">System!$AN$3:$AN$43</definedName>
    <definedName name="ele_wind">System!$AO$3:$AO$43</definedName>
    <definedName name="ElementNummer">[1]Element!$D$1</definedName>
    <definedName name="f_ele">System!$AA$3:$AA$43</definedName>
    <definedName name="FGphi_node">Knoten!$G$2:$G$42</definedName>
    <definedName name="FGu_node">Knoten!$E$2:$E$42</definedName>
    <definedName name="FGw_node">Knoten!$F$2:$F$42</definedName>
    <definedName name="Fku_node">Knoten!$T$2:$T$42</definedName>
    <definedName name="Fkw_node">Knoten!$U$2:$U$42</definedName>
    <definedName name="GAs_ele">System!$I$3:$I$43</definedName>
    <definedName name="GE">[1]Element!$M$10</definedName>
    <definedName name="GE_ele">System!$J$3:$J$43</definedName>
    <definedName name="h_ele">System!$AE$3:$AE$43</definedName>
    <definedName name="k_e">[1]Element!$C$16:$H$21</definedName>
    <definedName name="k_Global">[1]Element!$C$26:$H$31</definedName>
    <definedName name="Knoten_a">System!$C$3:$C$43</definedName>
    <definedName name="Knoten_b">System!$D$3:$D$43</definedName>
    <definedName name="knoten_delete">Knoten!$C$3:$AD$42</definedName>
    <definedName name="Knoten_reset">Knoten!$H$3:$AC$42</definedName>
    <definedName name="Knotendaten">Knoten!$C$3:$AD$42</definedName>
    <definedName name="Knotenverdrehung_node">Knoten!$W$2:$W$42</definedName>
    <definedName name="kphi_node">Knoten!$S$2:$S$42</definedName>
    <definedName name="ku_node">Knoten!$Q$2:$Q$42</definedName>
    <definedName name="kw_node">Knoten!$R$2:$R$42</definedName>
    <definedName name="L">[1]Element!$G$7</definedName>
    <definedName name="Laenge_ele">System!$E$3:$E$43</definedName>
    <definedName name="Lastfaktor">Knoten!$AF$23</definedName>
    <definedName name="lin_qxi">System!$N$81:$N$121</definedName>
    <definedName name="lin_qxk">System!$O$81:$O$121</definedName>
    <definedName name="lin_qzi">System!$P$81:$P$121</definedName>
    <definedName name="lin_qzk">System!$Q$81:$Q$121</definedName>
    <definedName name="MAy_node">Knoten!$P$2:$P$42</definedName>
    <definedName name="Mi">[1]Element!$N$18</definedName>
    <definedName name="Mk">[1]Element!$N$21</definedName>
    <definedName name="Mkphi_node">Knoten!$V$2:$V$42</definedName>
    <definedName name="Mpl_ele">System!$AR$3:$AR$43</definedName>
    <definedName name="Mpl_node">Knoten!$X$2:$X$42</definedName>
    <definedName name="My_node">Knoten!$J$2:$J$42</definedName>
    <definedName name="N">[1]Element!$C$10</definedName>
    <definedName name="p">[1]Element!$L$16:$L$21</definedName>
    <definedName name="P_ele">System!$X$3:$X$43</definedName>
    <definedName name="Parameter">Momente!$T$47</definedName>
    <definedName name="phi_node">Knoten!$M$2:$M$42</definedName>
    <definedName name="phi0_node">Knoten!$AC$2:$AC$42</definedName>
    <definedName name="psi">[1]Element!$E$10</definedName>
    <definedName name="psizero_ele">System!$AG$3:$AG$43</definedName>
    <definedName name="Px_node">Knoten!$H$2:$H$42</definedName>
    <definedName name="Pz_node">Knoten!$I$2:$I$42</definedName>
    <definedName name="qs" localSheetId="0">-8*N*w0/L^2</definedName>
    <definedName name="qs" localSheetId="6">-8*N*w0/L^2</definedName>
    <definedName name="qs" localSheetId="4">-8*N*w0/L^2</definedName>
    <definedName name="qs" localSheetId="2">-8*N*w0/L^2</definedName>
    <definedName name="qs" localSheetId="7">-8*N*w0/L^2</definedName>
    <definedName name="qs" localSheetId="8">-8*N*w0/L^2</definedName>
    <definedName name="qs" localSheetId="10">-8*N*w0/L^2</definedName>
    <definedName name="qs" localSheetId="9">-8*N*w0/L^2</definedName>
    <definedName name="qs" localSheetId="11">-8*[0]!N*[0]!w0/[0]!L^2</definedName>
    <definedName name="qs" localSheetId="3">-8*N*w0/L^2</definedName>
    <definedName name="qs" localSheetId="5">-8*[0]!N*[0]!w0/[0]!L^2</definedName>
    <definedName name="qs" localSheetId="12">-8*N*w0/L^2</definedName>
    <definedName name="qs" localSheetId="1">-8*N*w0/L^2</definedName>
    <definedName name="qs">-8*N*w0/L^2</definedName>
    <definedName name="qx">[1]Element!$E$7</definedName>
    <definedName name="qxGlob_ele">System!$N$3:$N$43</definedName>
    <definedName name="qxi_glob">System!$T$3:$T$43</definedName>
    <definedName name="qxiGlob_ele">System!$T$3:$T$43</definedName>
    <definedName name="qxiLoc_ele">System!$P$3:$P$43</definedName>
    <definedName name="qxk_glob">System!$U$3:$U$43</definedName>
    <definedName name="qxkGlob_ele">System!$U$3:$U$43</definedName>
    <definedName name="qxkLoc_ele">System!$Q$3:$Q$43</definedName>
    <definedName name="qxLoc_ele">System!$L$3:$L$43</definedName>
    <definedName name="qz">[1]Element!$F$7</definedName>
    <definedName name="qzGlob_ele">System!$O$3:$O$43</definedName>
    <definedName name="qzi_glob">System!$V$3:$V$43</definedName>
    <definedName name="qziGlob_ele">System!$V$3:$V$43</definedName>
    <definedName name="qziLoc_ele">System!$R$3:$R$43</definedName>
    <definedName name="qzk_glob">System!$W$3:$W$43</definedName>
    <definedName name="qzkGlob_ele">System!$W$3:$W$43</definedName>
    <definedName name="qzkLoc_ele">System!$S$3:$S$43</definedName>
    <definedName name="qzLoc_ele">System!$M$3:$M$43</definedName>
    <definedName name="S_ele">System!$AH$3:$AH$43</definedName>
    <definedName name="SetUpdaten">SetUp!$A$1:$B$33</definedName>
    <definedName name="sin">[1]Element!$J$53</definedName>
    <definedName name="system_delete">System!$C$4:$AR$43</definedName>
    <definedName name="system_reset">System!$L$4:$AO$43</definedName>
    <definedName name="systemdaten">System!$C$4:$AR$43</definedName>
    <definedName name="T">[1]Element!$C$53:$H$58</definedName>
    <definedName name="Theorie_ele">System!$K$3:$K$43</definedName>
    <definedName name="ThIIIOdX">System!$AJ$3:$AJ$43</definedName>
    <definedName name="ThIIIOdY">System!$AK$3:$AK$43</definedName>
    <definedName name="ThIIIOpsi">System!$AL$3:$AL$43</definedName>
    <definedName name="u_node">Knoten!$K$2:$K$42</definedName>
    <definedName name="u0_node">Knoten!$AA$2:$AA$42</definedName>
    <definedName name="v">[1]Element!$F$44:$F$49</definedName>
    <definedName name="Vstr">[1]Element!$K$10</definedName>
    <definedName name="w_node">Knoten!$L$2:$L$42</definedName>
    <definedName name="w0">[1]Element!$D$10</definedName>
    <definedName name="w0_node">Knoten!$AB$2:$AB$42</definedName>
    <definedName name="Winkel_ele">System!$F$3:$F$43</definedName>
    <definedName name="wzero_ele">System!$AF$3:$AF$43</definedName>
    <definedName name="x_node">Knoten!$C$2:$C$42</definedName>
    <definedName name="x0_node">Knoten!$Y$2:$Y$42</definedName>
    <definedName name="z_node">Knoten!$D$2:$D$42</definedName>
    <definedName name="z0_node">Knoten!$Z$2:$Z$42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2" i="12" l="1"/>
  <c r="BC12" i="12"/>
  <c r="AN12" i="12"/>
  <c r="AM12" i="12"/>
  <c r="BD11" i="12"/>
  <c r="BC11" i="12"/>
  <c r="AN11" i="12"/>
  <c r="AM11" i="12"/>
  <c r="BD10" i="12"/>
  <c r="BC10" i="12"/>
  <c r="AN10" i="12"/>
  <c r="AM10" i="12"/>
  <c r="BD9" i="12"/>
  <c r="BC9" i="12"/>
  <c r="AN9" i="12"/>
  <c r="AM9" i="12"/>
  <c r="BD8" i="12"/>
  <c r="BC8" i="12"/>
  <c r="AN8" i="12"/>
  <c r="AM8" i="12"/>
  <c r="BD7" i="12"/>
  <c r="BC7" i="12"/>
  <c r="AN7" i="12"/>
  <c r="AM7" i="12"/>
  <c r="BD6" i="12"/>
  <c r="BC6" i="12"/>
  <c r="AN6" i="12"/>
  <c r="AM6" i="12"/>
  <c r="BH5" i="12"/>
  <c r="BD5" i="12"/>
  <c r="BC5" i="12"/>
  <c r="AN5" i="12"/>
  <c r="AM5" i="12"/>
  <c r="BD4" i="12"/>
  <c r="BC4" i="12"/>
  <c r="AN4" i="12"/>
  <c r="AM4" i="12"/>
  <c r="BD3" i="12"/>
  <c r="BC3" i="12"/>
  <c r="AN3" i="12"/>
  <c r="AM3" i="12"/>
  <c r="AR1" i="12"/>
  <c r="AB1" i="12"/>
  <c r="O1" i="12"/>
  <c r="BH21" i="11"/>
  <c r="BD12" i="11"/>
  <c r="BC12" i="11"/>
  <c r="AN12" i="11"/>
  <c r="AM12" i="11"/>
  <c r="BD11" i="11"/>
  <c r="BC11" i="11"/>
  <c r="AN11" i="11"/>
  <c r="AM11" i="11"/>
  <c r="BD10" i="11"/>
  <c r="BC10" i="11"/>
  <c r="AN10" i="11"/>
  <c r="AM10" i="11"/>
  <c r="BD9" i="11"/>
  <c r="BC9" i="11"/>
  <c r="AN9" i="11"/>
  <c r="AM9" i="11"/>
  <c r="BD8" i="11"/>
  <c r="BC8" i="11"/>
  <c r="AN8" i="11"/>
  <c r="AM8" i="11"/>
  <c r="BD7" i="11"/>
  <c r="BC7" i="11"/>
  <c r="AN7" i="11"/>
  <c r="AM7" i="11"/>
  <c r="BD6" i="11"/>
  <c r="BC6" i="11"/>
  <c r="AN6" i="11"/>
  <c r="AM6" i="11"/>
  <c r="BH5" i="11"/>
  <c r="BD5" i="11"/>
  <c r="BC5" i="11"/>
  <c r="AN5" i="11"/>
  <c r="AM5" i="11"/>
  <c r="BD4" i="11"/>
  <c r="BC4" i="11"/>
  <c r="AN4" i="11"/>
  <c r="AM4" i="11"/>
  <c r="BD3" i="11"/>
  <c r="BC3" i="11"/>
  <c r="AN3" i="11"/>
  <c r="AM3" i="11"/>
  <c r="AR1" i="11"/>
  <c r="AB1" i="11"/>
  <c r="BD12" i="10"/>
  <c r="BC12" i="10"/>
  <c r="AN12" i="10"/>
  <c r="AM12" i="10"/>
  <c r="BD11" i="10"/>
  <c r="BC11" i="10"/>
  <c r="AN11" i="10"/>
  <c r="AM11" i="10"/>
  <c r="BD10" i="10"/>
  <c r="BC10" i="10"/>
  <c r="AN10" i="10"/>
  <c r="AM10" i="10"/>
  <c r="BD9" i="10"/>
  <c r="BC9" i="10"/>
  <c r="AN9" i="10"/>
  <c r="AM9" i="10"/>
  <c r="BD8" i="10"/>
  <c r="BC8" i="10"/>
  <c r="AN8" i="10"/>
  <c r="AM8" i="10"/>
  <c r="BD7" i="10"/>
  <c r="BC7" i="10"/>
  <c r="AN7" i="10"/>
  <c r="AM7" i="10"/>
  <c r="BD6" i="10"/>
  <c r="BC6" i="10"/>
  <c r="AN6" i="10"/>
  <c r="AM6" i="10"/>
  <c r="BH5" i="10"/>
  <c r="BD5" i="10"/>
  <c r="BC5" i="10"/>
  <c r="AN5" i="10"/>
  <c r="AM5" i="10"/>
  <c r="BD4" i="10"/>
  <c r="BC4" i="10"/>
  <c r="AN4" i="10"/>
  <c r="AM4" i="10"/>
  <c r="BD3" i="10"/>
  <c r="BC3" i="10"/>
  <c r="AN3" i="10"/>
  <c r="AM3" i="10"/>
  <c r="AR1" i="10"/>
  <c r="AB1" i="10"/>
  <c r="O1" i="10"/>
  <c r="BD12" i="9"/>
  <c r="BC12" i="9"/>
  <c r="AN12" i="9"/>
  <c r="AM12" i="9"/>
  <c r="BD11" i="9"/>
  <c r="BC11" i="9"/>
  <c r="AN11" i="9"/>
  <c r="AM11" i="9"/>
  <c r="BD10" i="9"/>
  <c r="BC10" i="9"/>
  <c r="AN10" i="9"/>
  <c r="AM10" i="9"/>
  <c r="BD9" i="9"/>
  <c r="BC9" i="9"/>
  <c r="AN9" i="9"/>
  <c r="AM9" i="9"/>
  <c r="BD8" i="9"/>
  <c r="BC8" i="9"/>
  <c r="AN8" i="9"/>
  <c r="AM8" i="9"/>
  <c r="BD7" i="9"/>
  <c r="BC7" i="9"/>
  <c r="AN7" i="9"/>
  <c r="AM7" i="9"/>
  <c r="BD6" i="9"/>
  <c r="BC6" i="9"/>
  <c r="AN6" i="9"/>
  <c r="AM6" i="9"/>
  <c r="BH5" i="9"/>
  <c r="BD5" i="9"/>
  <c r="BC5" i="9"/>
  <c r="AN5" i="9"/>
  <c r="AM5" i="9"/>
  <c r="BD4" i="9"/>
  <c r="BC4" i="9"/>
  <c r="AN4" i="9"/>
  <c r="AM4" i="9"/>
  <c r="BD3" i="9"/>
  <c r="BC3" i="9"/>
  <c r="AN3" i="9"/>
  <c r="AM3" i="9"/>
  <c r="AR1" i="9"/>
  <c r="AB1" i="9"/>
  <c r="O1" i="9"/>
  <c r="AY13" i="8"/>
  <c r="AX13" i="8"/>
  <c r="AW13" i="8"/>
  <c r="AV13" i="8"/>
  <c r="AU13" i="8"/>
  <c r="AT13" i="8"/>
  <c r="AS13" i="8"/>
  <c r="AR13" i="8"/>
  <c r="AQ13" i="8"/>
  <c r="AP13" i="8"/>
  <c r="AO13" i="8"/>
  <c r="AL13" i="8"/>
  <c r="AK13" i="8"/>
  <c r="AJ13" i="8"/>
  <c r="AI13" i="8"/>
  <c r="AH13" i="8"/>
  <c r="AG13" i="8"/>
  <c r="AF13" i="8"/>
  <c r="AE13" i="8"/>
  <c r="AD13" i="8"/>
  <c r="AC13" i="8"/>
  <c r="AB13" i="8"/>
  <c r="AY12" i="8"/>
  <c r="AX12" i="8"/>
  <c r="AW12" i="8"/>
  <c r="AV12" i="8"/>
  <c r="AU12" i="8"/>
  <c r="AT12" i="8"/>
  <c r="AS12" i="8"/>
  <c r="AR12" i="8"/>
  <c r="AQ12" i="8"/>
  <c r="AP12" i="8"/>
  <c r="AO12" i="8"/>
  <c r="AL12" i="8"/>
  <c r="AK12" i="8"/>
  <c r="AJ12" i="8"/>
  <c r="AI12" i="8"/>
  <c r="AH12" i="8"/>
  <c r="AG12" i="8"/>
  <c r="AF12" i="8"/>
  <c r="AE12" i="8"/>
  <c r="AD12" i="8"/>
  <c r="AC12" i="8"/>
  <c r="AB12" i="8"/>
  <c r="AY11" i="8"/>
  <c r="AX11" i="8"/>
  <c r="AW11" i="8"/>
  <c r="AV11" i="8"/>
  <c r="AU11" i="8"/>
  <c r="AT11" i="8"/>
  <c r="AS11" i="8"/>
  <c r="AR11" i="8"/>
  <c r="AQ11" i="8"/>
  <c r="AP11" i="8"/>
  <c r="AO11" i="8"/>
  <c r="AL11" i="8"/>
  <c r="AK11" i="8"/>
  <c r="AJ11" i="8"/>
  <c r="AI11" i="8"/>
  <c r="AH11" i="8"/>
  <c r="AG11" i="8"/>
  <c r="AF11" i="8"/>
  <c r="AE11" i="8"/>
  <c r="AD11" i="8"/>
  <c r="AC11" i="8"/>
  <c r="AB11" i="8"/>
  <c r="AY10" i="8"/>
  <c r="AX10" i="8"/>
  <c r="AW10" i="8"/>
  <c r="AV10" i="8"/>
  <c r="AU10" i="8"/>
  <c r="AT10" i="8"/>
  <c r="AS10" i="8"/>
  <c r="AR10" i="8"/>
  <c r="AQ10" i="8"/>
  <c r="AP10" i="8"/>
  <c r="AO10" i="8"/>
  <c r="AL10" i="8"/>
  <c r="AK10" i="8"/>
  <c r="AJ10" i="8"/>
  <c r="AI10" i="8"/>
  <c r="AH10" i="8"/>
  <c r="AG10" i="8"/>
  <c r="AF10" i="8"/>
  <c r="AE10" i="8"/>
  <c r="AD10" i="8"/>
  <c r="AC10" i="8"/>
  <c r="AB10" i="8"/>
  <c r="AY9" i="8"/>
  <c r="AX9" i="8"/>
  <c r="AW9" i="8"/>
  <c r="AV9" i="8"/>
  <c r="AU9" i="8"/>
  <c r="AT9" i="8"/>
  <c r="AS9" i="8"/>
  <c r="AR9" i="8"/>
  <c r="AQ9" i="8"/>
  <c r="AP9" i="8"/>
  <c r="AO9" i="8"/>
  <c r="AL9" i="8"/>
  <c r="AK9" i="8"/>
  <c r="AJ9" i="8"/>
  <c r="AI9" i="8"/>
  <c r="AH9" i="8"/>
  <c r="AG9" i="8"/>
  <c r="AF9" i="8"/>
  <c r="AE9" i="8"/>
  <c r="AD9" i="8"/>
  <c r="AC9" i="8"/>
  <c r="AB9" i="8"/>
  <c r="AY8" i="8"/>
  <c r="AX8" i="8"/>
  <c r="AW8" i="8"/>
  <c r="AV8" i="8"/>
  <c r="AU8" i="8"/>
  <c r="AT8" i="8"/>
  <c r="AS8" i="8"/>
  <c r="AR8" i="8"/>
  <c r="AQ8" i="8"/>
  <c r="AP8" i="8"/>
  <c r="AO8" i="8"/>
  <c r="AL8" i="8"/>
  <c r="AK8" i="8"/>
  <c r="AJ8" i="8"/>
  <c r="AI8" i="8"/>
  <c r="AH8" i="8"/>
  <c r="AG8" i="8"/>
  <c r="AF8" i="8"/>
  <c r="AE8" i="8"/>
  <c r="AD8" i="8"/>
  <c r="AC8" i="8"/>
  <c r="AB8" i="8"/>
  <c r="AY7" i="8"/>
  <c r="AX7" i="8"/>
  <c r="AW7" i="8"/>
  <c r="AV7" i="8"/>
  <c r="AU7" i="8"/>
  <c r="AT7" i="8"/>
  <c r="AS7" i="8"/>
  <c r="AR7" i="8"/>
  <c r="AQ7" i="8"/>
  <c r="AP7" i="8"/>
  <c r="AO7" i="8"/>
  <c r="AL7" i="8"/>
  <c r="AK7" i="8"/>
  <c r="AJ7" i="8"/>
  <c r="AI7" i="8"/>
  <c r="AH7" i="8"/>
  <c r="AG7" i="8"/>
  <c r="AF7" i="8"/>
  <c r="AE7" i="8"/>
  <c r="AD7" i="8"/>
  <c r="AC7" i="8"/>
  <c r="AB7" i="8"/>
  <c r="AY6" i="8"/>
  <c r="AX6" i="8"/>
  <c r="AW6" i="8"/>
  <c r="AV6" i="8"/>
  <c r="AU6" i="8"/>
  <c r="AT6" i="8"/>
  <c r="AS6" i="8"/>
  <c r="AR6" i="8"/>
  <c r="AQ6" i="8"/>
  <c r="AP6" i="8"/>
  <c r="AO6" i="8"/>
  <c r="AL6" i="8"/>
  <c r="AK6" i="8"/>
  <c r="AJ6" i="8"/>
  <c r="AI6" i="8"/>
  <c r="AH6" i="8"/>
  <c r="AG6" i="8"/>
  <c r="AF6" i="8"/>
  <c r="AE6" i="8"/>
  <c r="AD6" i="8"/>
  <c r="AC6" i="8"/>
  <c r="AB6" i="8"/>
  <c r="AY5" i="8"/>
  <c r="AX5" i="8"/>
  <c r="AW5" i="8"/>
  <c r="AV5" i="8"/>
  <c r="AU5" i="8"/>
  <c r="AT5" i="8"/>
  <c r="AS5" i="8"/>
  <c r="AR5" i="8"/>
  <c r="AQ5" i="8"/>
  <c r="AP5" i="8"/>
  <c r="AO5" i="8"/>
  <c r="AL5" i="8"/>
  <c r="AK5" i="8"/>
  <c r="AJ5" i="8"/>
  <c r="AI5" i="8"/>
  <c r="AH5" i="8"/>
  <c r="AG5" i="8"/>
  <c r="AF5" i="8"/>
  <c r="AE5" i="8"/>
  <c r="AD5" i="8"/>
  <c r="AC5" i="8"/>
  <c r="AB5" i="8"/>
  <c r="CC4" i="8"/>
  <c r="CB4" i="8"/>
  <c r="BC14" i="9" s="1"/>
  <c r="AY4" i="8"/>
  <c r="AX4" i="8"/>
  <c r="AW4" i="8"/>
  <c r="AV4" i="8"/>
  <c r="AU4" i="8"/>
  <c r="AT4" i="8"/>
  <c r="AS4" i="8"/>
  <c r="AR4" i="8"/>
  <c r="AQ4" i="8"/>
  <c r="AP4" i="8"/>
  <c r="AO4" i="8"/>
  <c r="AL4" i="8"/>
  <c r="AK4" i="8"/>
  <c r="AJ4" i="8"/>
  <c r="AI4" i="8"/>
  <c r="AH4" i="8"/>
  <c r="AG4" i="8"/>
  <c r="AF4" i="8"/>
  <c r="AE4" i="8"/>
  <c r="AD4" i="8"/>
  <c r="AC4" i="8"/>
  <c r="AB4" i="8"/>
  <c r="AF1" i="8" s="1"/>
  <c r="AD1" i="8" s="1"/>
  <c r="CC3" i="8"/>
  <c r="CB5" i="8" s="1"/>
  <c r="D8" i="6" s="1"/>
  <c r="CB3" i="8"/>
  <c r="BO2" i="8"/>
  <c r="BB2" i="8"/>
  <c r="AI1" i="8"/>
  <c r="K4" i="7"/>
  <c r="P3" i="7"/>
  <c r="P2" i="7"/>
  <c r="M2" i="7"/>
  <c r="M3" i="7" s="1"/>
  <c r="K2" i="7"/>
  <c r="K3" i="7" s="1"/>
  <c r="M1" i="7"/>
  <c r="K1" i="7"/>
  <c r="E37" i="6"/>
  <c r="E36" i="6"/>
  <c r="D5" i="6"/>
  <c r="D9" i="6" s="1"/>
  <c r="D6" i="6" s="1"/>
  <c r="AF1" i="12" s="1"/>
  <c r="T51" i="5"/>
  <c r="T49" i="5"/>
  <c r="T50" i="5" s="1"/>
  <c r="E37" i="5"/>
  <c r="E36" i="5"/>
  <c r="D8" i="5"/>
  <c r="D5" i="5"/>
  <c r="D9" i="5" s="1"/>
  <c r="D6" i="5" s="1"/>
  <c r="AF1" i="9" s="1"/>
  <c r="E37" i="4"/>
  <c r="E36" i="4"/>
  <c r="D8" i="4"/>
  <c r="D5" i="4"/>
  <c r="D9" i="4" s="1"/>
  <c r="D6" i="4" s="1"/>
  <c r="AF1" i="10" s="1"/>
  <c r="E37" i="3"/>
  <c r="E36" i="3"/>
  <c r="D8" i="3"/>
  <c r="D5" i="3"/>
  <c r="D9" i="3" s="1"/>
  <c r="D6" i="3" s="1"/>
  <c r="AF1" i="11" s="1"/>
  <c r="Q121" i="2"/>
  <c r="P121" i="2"/>
  <c r="O121" i="2"/>
  <c r="N121" i="2"/>
  <c r="M121" i="2"/>
  <c r="L121" i="2"/>
  <c r="J121" i="2"/>
  <c r="G121" i="2"/>
  <c r="H121" i="2" s="1"/>
  <c r="I121" i="2" s="1"/>
  <c r="F121" i="2"/>
  <c r="E121" i="2"/>
  <c r="D121" i="2"/>
  <c r="C121" i="2"/>
  <c r="Q120" i="2"/>
  <c r="P120" i="2"/>
  <c r="O120" i="2"/>
  <c r="N120" i="2"/>
  <c r="M120" i="2"/>
  <c r="L120" i="2"/>
  <c r="J120" i="2"/>
  <c r="G120" i="2"/>
  <c r="K120" i="2" s="1"/>
  <c r="F120" i="2"/>
  <c r="E120" i="2"/>
  <c r="D120" i="2"/>
  <c r="C120" i="2"/>
  <c r="Q119" i="2"/>
  <c r="P119" i="2"/>
  <c r="O119" i="2"/>
  <c r="N119" i="2"/>
  <c r="M119" i="2"/>
  <c r="L119" i="2"/>
  <c r="J119" i="2"/>
  <c r="H119" i="2"/>
  <c r="I119" i="2" s="1"/>
  <c r="G119" i="2"/>
  <c r="K119" i="2" s="1"/>
  <c r="F119" i="2"/>
  <c r="E119" i="2"/>
  <c r="D119" i="2"/>
  <c r="C119" i="2"/>
  <c r="Q118" i="2"/>
  <c r="P118" i="2"/>
  <c r="O118" i="2"/>
  <c r="N118" i="2"/>
  <c r="M118" i="2"/>
  <c r="L118" i="2"/>
  <c r="G118" i="2"/>
  <c r="H118" i="2" s="1"/>
  <c r="I118" i="2" s="1"/>
  <c r="F118" i="2"/>
  <c r="E118" i="2"/>
  <c r="D118" i="2"/>
  <c r="C118" i="2"/>
  <c r="Q117" i="2"/>
  <c r="P117" i="2"/>
  <c r="O117" i="2"/>
  <c r="N117" i="2"/>
  <c r="M117" i="2"/>
  <c r="L117" i="2"/>
  <c r="J117" i="2"/>
  <c r="G117" i="2"/>
  <c r="H117" i="2" s="1"/>
  <c r="I117" i="2" s="1"/>
  <c r="F117" i="2"/>
  <c r="E117" i="2"/>
  <c r="D117" i="2"/>
  <c r="C117" i="2"/>
  <c r="Q116" i="2"/>
  <c r="P116" i="2"/>
  <c r="O116" i="2"/>
  <c r="N116" i="2"/>
  <c r="M116" i="2"/>
  <c r="L116" i="2"/>
  <c r="J116" i="2"/>
  <c r="G116" i="2"/>
  <c r="K116" i="2" s="1"/>
  <c r="F116" i="2"/>
  <c r="E116" i="2"/>
  <c r="D116" i="2"/>
  <c r="C116" i="2"/>
  <c r="Q115" i="2"/>
  <c r="P115" i="2"/>
  <c r="O115" i="2"/>
  <c r="N115" i="2"/>
  <c r="M115" i="2"/>
  <c r="L115" i="2"/>
  <c r="J115" i="2"/>
  <c r="H115" i="2"/>
  <c r="I115" i="2" s="1"/>
  <c r="G115" i="2"/>
  <c r="K115" i="2" s="1"/>
  <c r="F115" i="2"/>
  <c r="E115" i="2"/>
  <c r="D115" i="2"/>
  <c r="C115" i="2"/>
  <c r="Q114" i="2"/>
  <c r="P114" i="2"/>
  <c r="O114" i="2"/>
  <c r="N114" i="2"/>
  <c r="M114" i="2"/>
  <c r="L114" i="2"/>
  <c r="G114" i="2"/>
  <c r="H114" i="2" s="1"/>
  <c r="I114" i="2" s="1"/>
  <c r="F114" i="2"/>
  <c r="E114" i="2"/>
  <c r="D114" i="2"/>
  <c r="C114" i="2"/>
  <c r="Q113" i="2"/>
  <c r="P113" i="2"/>
  <c r="O113" i="2"/>
  <c r="N113" i="2"/>
  <c r="M113" i="2"/>
  <c r="L113" i="2"/>
  <c r="J113" i="2"/>
  <c r="G113" i="2"/>
  <c r="H113" i="2" s="1"/>
  <c r="I113" i="2" s="1"/>
  <c r="F113" i="2"/>
  <c r="E113" i="2"/>
  <c r="D113" i="2"/>
  <c r="C113" i="2"/>
  <c r="Q112" i="2"/>
  <c r="P112" i="2"/>
  <c r="O112" i="2"/>
  <c r="N112" i="2"/>
  <c r="M112" i="2"/>
  <c r="L112" i="2"/>
  <c r="G112" i="2"/>
  <c r="K112" i="2" s="1"/>
  <c r="F112" i="2"/>
  <c r="E112" i="2"/>
  <c r="D112" i="2"/>
  <c r="C112" i="2"/>
  <c r="Q111" i="2"/>
  <c r="P111" i="2"/>
  <c r="O111" i="2"/>
  <c r="N111" i="2"/>
  <c r="M111" i="2"/>
  <c r="L111" i="2"/>
  <c r="J111" i="2"/>
  <c r="H111" i="2"/>
  <c r="I111" i="2" s="1"/>
  <c r="G111" i="2"/>
  <c r="K111" i="2" s="1"/>
  <c r="F111" i="2"/>
  <c r="E111" i="2"/>
  <c r="D111" i="2"/>
  <c r="C111" i="2"/>
  <c r="Q110" i="2"/>
  <c r="P110" i="2"/>
  <c r="O110" i="2"/>
  <c r="N110" i="2"/>
  <c r="M110" i="2"/>
  <c r="L110" i="2"/>
  <c r="G110" i="2"/>
  <c r="H110" i="2" s="1"/>
  <c r="I110" i="2" s="1"/>
  <c r="F110" i="2"/>
  <c r="E110" i="2"/>
  <c r="D110" i="2"/>
  <c r="C110" i="2"/>
  <c r="Q109" i="2"/>
  <c r="P109" i="2"/>
  <c r="O109" i="2"/>
  <c r="N109" i="2"/>
  <c r="M109" i="2"/>
  <c r="L109" i="2"/>
  <c r="J109" i="2"/>
  <c r="G109" i="2"/>
  <c r="H109" i="2" s="1"/>
  <c r="I109" i="2" s="1"/>
  <c r="F109" i="2"/>
  <c r="E109" i="2"/>
  <c r="D109" i="2"/>
  <c r="C109" i="2"/>
  <c r="Q108" i="2"/>
  <c r="P108" i="2"/>
  <c r="O108" i="2"/>
  <c r="N108" i="2"/>
  <c r="M108" i="2"/>
  <c r="L108" i="2"/>
  <c r="G108" i="2"/>
  <c r="K108" i="2" s="1"/>
  <c r="F108" i="2"/>
  <c r="E108" i="2"/>
  <c r="D108" i="2"/>
  <c r="C108" i="2"/>
  <c r="Q107" i="2"/>
  <c r="P107" i="2"/>
  <c r="O107" i="2"/>
  <c r="N107" i="2"/>
  <c r="M107" i="2"/>
  <c r="L107" i="2"/>
  <c r="J107" i="2"/>
  <c r="H107" i="2"/>
  <c r="I107" i="2" s="1"/>
  <c r="G107" i="2"/>
  <c r="K107" i="2" s="1"/>
  <c r="F107" i="2"/>
  <c r="E107" i="2"/>
  <c r="D107" i="2"/>
  <c r="C107" i="2"/>
  <c r="Q106" i="2"/>
  <c r="P106" i="2"/>
  <c r="O106" i="2"/>
  <c r="N106" i="2"/>
  <c r="M106" i="2"/>
  <c r="L106" i="2"/>
  <c r="G106" i="2"/>
  <c r="H106" i="2" s="1"/>
  <c r="I106" i="2" s="1"/>
  <c r="F106" i="2"/>
  <c r="E106" i="2"/>
  <c r="D106" i="2"/>
  <c r="C106" i="2"/>
  <c r="Q105" i="2"/>
  <c r="P105" i="2"/>
  <c r="O105" i="2"/>
  <c r="N105" i="2"/>
  <c r="M105" i="2"/>
  <c r="L105" i="2"/>
  <c r="J105" i="2"/>
  <c r="G105" i="2"/>
  <c r="H105" i="2" s="1"/>
  <c r="I105" i="2" s="1"/>
  <c r="F105" i="2"/>
  <c r="E105" i="2"/>
  <c r="D105" i="2"/>
  <c r="C105" i="2"/>
  <c r="Q104" i="2"/>
  <c r="P104" i="2"/>
  <c r="O104" i="2"/>
  <c r="N104" i="2"/>
  <c r="M104" i="2"/>
  <c r="L104" i="2"/>
  <c r="G104" i="2"/>
  <c r="K104" i="2" s="1"/>
  <c r="F104" i="2"/>
  <c r="E104" i="2"/>
  <c r="D104" i="2"/>
  <c r="C104" i="2"/>
  <c r="Q103" i="2"/>
  <c r="P103" i="2"/>
  <c r="O103" i="2"/>
  <c r="N103" i="2"/>
  <c r="M103" i="2"/>
  <c r="L103" i="2"/>
  <c r="J103" i="2"/>
  <c r="H103" i="2"/>
  <c r="I103" i="2" s="1"/>
  <c r="G103" i="2"/>
  <c r="K103" i="2" s="1"/>
  <c r="F103" i="2"/>
  <c r="E103" i="2"/>
  <c r="D103" i="2"/>
  <c r="C103" i="2"/>
  <c r="Q102" i="2"/>
  <c r="P102" i="2"/>
  <c r="O102" i="2"/>
  <c r="N102" i="2"/>
  <c r="M102" i="2"/>
  <c r="L102" i="2"/>
  <c r="G102" i="2"/>
  <c r="H102" i="2" s="1"/>
  <c r="I102" i="2" s="1"/>
  <c r="F102" i="2"/>
  <c r="E102" i="2"/>
  <c r="D102" i="2"/>
  <c r="C102" i="2"/>
  <c r="Q101" i="2"/>
  <c r="P101" i="2"/>
  <c r="O101" i="2"/>
  <c r="N101" i="2"/>
  <c r="M101" i="2"/>
  <c r="L101" i="2"/>
  <c r="J101" i="2"/>
  <c r="H101" i="2"/>
  <c r="I101" i="2" s="1"/>
  <c r="G101" i="2"/>
  <c r="K101" i="2" s="1"/>
  <c r="F101" i="2"/>
  <c r="E101" i="2"/>
  <c r="D101" i="2"/>
  <c r="C101" i="2"/>
  <c r="Q100" i="2"/>
  <c r="P100" i="2"/>
  <c r="O100" i="2"/>
  <c r="N100" i="2"/>
  <c r="M100" i="2"/>
  <c r="L100" i="2"/>
  <c r="G100" i="2"/>
  <c r="K100" i="2" s="1"/>
  <c r="F100" i="2"/>
  <c r="E100" i="2"/>
  <c r="D100" i="2"/>
  <c r="C100" i="2"/>
  <c r="Q99" i="2"/>
  <c r="P99" i="2"/>
  <c r="O99" i="2"/>
  <c r="N99" i="2"/>
  <c r="M99" i="2"/>
  <c r="L99" i="2"/>
  <c r="J99" i="2"/>
  <c r="H99" i="2"/>
  <c r="I99" i="2" s="1"/>
  <c r="G99" i="2"/>
  <c r="K99" i="2" s="1"/>
  <c r="F99" i="2"/>
  <c r="E99" i="2"/>
  <c r="D99" i="2"/>
  <c r="C99" i="2"/>
  <c r="Q98" i="2"/>
  <c r="P98" i="2"/>
  <c r="O98" i="2"/>
  <c r="N98" i="2"/>
  <c r="M98" i="2"/>
  <c r="L98" i="2"/>
  <c r="G98" i="2"/>
  <c r="H98" i="2" s="1"/>
  <c r="I98" i="2" s="1"/>
  <c r="F98" i="2"/>
  <c r="E98" i="2"/>
  <c r="D98" i="2"/>
  <c r="C98" i="2"/>
  <c r="Q97" i="2"/>
  <c r="P97" i="2"/>
  <c r="O97" i="2"/>
  <c r="N97" i="2"/>
  <c r="M97" i="2"/>
  <c r="L97" i="2"/>
  <c r="J97" i="2"/>
  <c r="H97" i="2"/>
  <c r="I97" i="2" s="1"/>
  <c r="G97" i="2"/>
  <c r="K97" i="2" s="1"/>
  <c r="F97" i="2"/>
  <c r="E97" i="2"/>
  <c r="D97" i="2"/>
  <c r="C97" i="2"/>
  <c r="Q96" i="2"/>
  <c r="P96" i="2"/>
  <c r="O96" i="2"/>
  <c r="N96" i="2"/>
  <c r="M96" i="2"/>
  <c r="L96" i="2"/>
  <c r="G96" i="2"/>
  <c r="K96" i="2" s="1"/>
  <c r="F96" i="2"/>
  <c r="E96" i="2"/>
  <c r="D96" i="2"/>
  <c r="C96" i="2"/>
  <c r="Q95" i="2"/>
  <c r="P95" i="2"/>
  <c r="O95" i="2"/>
  <c r="N95" i="2"/>
  <c r="M95" i="2"/>
  <c r="L95" i="2"/>
  <c r="J95" i="2"/>
  <c r="H95" i="2"/>
  <c r="I95" i="2" s="1"/>
  <c r="G95" i="2"/>
  <c r="K95" i="2" s="1"/>
  <c r="F95" i="2"/>
  <c r="E95" i="2"/>
  <c r="D95" i="2"/>
  <c r="C95" i="2"/>
  <c r="Q94" i="2"/>
  <c r="P94" i="2"/>
  <c r="O94" i="2"/>
  <c r="N94" i="2"/>
  <c r="M94" i="2"/>
  <c r="L94" i="2"/>
  <c r="G94" i="2"/>
  <c r="H94" i="2" s="1"/>
  <c r="I94" i="2" s="1"/>
  <c r="F94" i="2"/>
  <c r="E94" i="2"/>
  <c r="D94" i="2"/>
  <c r="C94" i="2"/>
  <c r="Q93" i="2"/>
  <c r="P93" i="2"/>
  <c r="O93" i="2"/>
  <c r="N93" i="2"/>
  <c r="M93" i="2"/>
  <c r="L93" i="2"/>
  <c r="J93" i="2"/>
  <c r="H93" i="2"/>
  <c r="I93" i="2" s="1"/>
  <c r="G93" i="2"/>
  <c r="K93" i="2" s="1"/>
  <c r="F93" i="2"/>
  <c r="E93" i="2"/>
  <c r="D93" i="2"/>
  <c r="C93" i="2"/>
  <c r="Q92" i="2"/>
  <c r="P92" i="2"/>
  <c r="O92" i="2"/>
  <c r="N92" i="2"/>
  <c r="M92" i="2"/>
  <c r="L92" i="2"/>
  <c r="G92" i="2"/>
  <c r="K92" i="2" s="1"/>
  <c r="F92" i="2"/>
  <c r="E92" i="2"/>
  <c r="D92" i="2"/>
  <c r="C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L46" i="1"/>
  <c r="K46" i="1"/>
  <c r="K47" i="1" s="1"/>
  <c r="H46" i="1"/>
  <c r="L45" i="1"/>
  <c r="K45" i="1"/>
  <c r="H45" i="1"/>
  <c r="P44" i="1"/>
  <c r="H44" i="1"/>
  <c r="AF17" i="1"/>
  <c r="AF19" i="1" s="1"/>
  <c r="BF1" i="8" s="1"/>
  <c r="C88" i="2"/>
  <c r="C84" i="2"/>
  <c r="D90" i="2"/>
  <c r="D86" i="2"/>
  <c r="D82" i="2"/>
  <c r="E88" i="2"/>
  <c r="E84" i="2"/>
  <c r="F90" i="2"/>
  <c r="F86" i="2"/>
  <c r="F82" i="2"/>
  <c r="D83" i="2"/>
  <c r="E85" i="2"/>
  <c r="E91" i="2"/>
  <c r="E83" i="2"/>
  <c r="C91" i="2"/>
  <c r="C83" i="2"/>
  <c r="F91" i="2"/>
  <c r="F87" i="2"/>
  <c r="F83" i="2"/>
  <c r="C89" i="2"/>
  <c r="C85" i="2"/>
  <c r="D91" i="2"/>
  <c r="D87" i="2"/>
  <c r="E89" i="2"/>
  <c r="D85" i="2"/>
  <c r="F89" i="2"/>
  <c r="C87" i="2"/>
  <c r="E90" i="2"/>
  <c r="E86" i="2"/>
  <c r="E82" i="2"/>
  <c r="F88" i="2"/>
  <c r="F84" i="2"/>
  <c r="C90" i="2"/>
  <c r="C86" i="2"/>
  <c r="C82" i="2"/>
  <c r="D88" i="2"/>
  <c r="D84" i="2"/>
  <c r="D89" i="2"/>
  <c r="E87" i="2"/>
  <c r="F85" i="2"/>
  <c r="G84" i="2" l="1"/>
  <c r="G88" i="2"/>
  <c r="G83" i="2"/>
  <c r="G87" i="2"/>
  <c r="G91" i="2"/>
  <c r="G82" i="2"/>
  <c r="G86" i="2"/>
  <c r="G90" i="2"/>
  <c r="G85" i="2"/>
  <c r="G89" i="2"/>
  <c r="O15" i="7"/>
  <c r="O13" i="7"/>
  <c r="O11" i="7"/>
  <c r="O7" i="7"/>
  <c r="O5" i="7"/>
  <c r="O9" i="7"/>
  <c r="AY12" i="11"/>
  <c r="AU12" i="11"/>
  <c r="AK12" i="11"/>
  <c r="AG12" i="11"/>
  <c r="AC12" i="11"/>
  <c r="AY11" i="11"/>
  <c r="AU11" i="11"/>
  <c r="AK11" i="11"/>
  <c r="AG11" i="11"/>
  <c r="AC11" i="11"/>
  <c r="BA10" i="11"/>
  <c r="AW10" i="11"/>
  <c r="AS10" i="11"/>
  <c r="AI10" i="11"/>
  <c r="AE10" i="11"/>
  <c r="AY9" i="11"/>
  <c r="AU9" i="11"/>
  <c r="AK9" i="11"/>
  <c r="BB12" i="11"/>
  <c r="AX12" i="11"/>
  <c r="AT12" i="11"/>
  <c r="AJ12" i="11"/>
  <c r="AF12" i="11"/>
  <c r="AB12" i="11"/>
  <c r="AO12" i="11" s="1"/>
  <c r="BB11" i="11"/>
  <c r="AX11" i="11"/>
  <c r="AT11" i="11"/>
  <c r="AJ11" i="11"/>
  <c r="AF11" i="11"/>
  <c r="AB11" i="11"/>
  <c r="AO11" i="11" s="1"/>
  <c r="AZ10" i="11"/>
  <c r="AV10" i="11"/>
  <c r="AR10" i="11"/>
  <c r="BE10" i="11" s="1"/>
  <c r="AL10" i="11"/>
  <c r="AH10" i="11"/>
  <c r="AD10" i="11"/>
  <c r="BB9" i="11"/>
  <c r="AX9" i="11"/>
  <c r="BA12" i="11"/>
  <c r="AW12" i="11"/>
  <c r="AS12" i="11"/>
  <c r="AI12" i="11"/>
  <c r="AE12" i="11"/>
  <c r="BA11" i="11"/>
  <c r="AW11" i="11"/>
  <c r="AS11" i="11"/>
  <c r="AI11" i="11"/>
  <c r="AE11" i="11"/>
  <c r="AY10" i="11"/>
  <c r="AU10" i="11"/>
  <c r="AK10" i="11"/>
  <c r="AG10" i="11"/>
  <c r="AC10" i="11"/>
  <c r="BA9" i="11"/>
  <c r="AW9" i="11"/>
  <c r="AS9" i="11"/>
  <c r="AZ12" i="11"/>
  <c r="AV12" i="11"/>
  <c r="AR12" i="11"/>
  <c r="BE12" i="11" s="1"/>
  <c r="AL12" i="11"/>
  <c r="AH12" i="11"/>
  <c r="AD12" i="11"/>
  <c r="AZ11" i="11"/>
  <c r="AV11" i="11"/>
  <c r="AR11" i="11"/>
  <c r="BE11" i="11" s="1"/>
  <c r="AL11" i="11"/>
  <c r="AH11" i="11"/>
  <c r="AD11" i="11"/>
  <c r="BB10" i="11"/>
  <c r="AX10" i="11"/>
  <c r="AT10" i="11"/>
  <c r="AJ10" i="11"/>
  <c r="AF10" i="11"/>
  <c r="AB10" i="11"/>
  <c r="AO10" i="11" s="1"/>
  <c r="AZ9" i="11"/>
  <c r="AV9" i="11"/>
  <c r="AR9" i="11"/>
  <c r="BE9" i="11" s="1"/>
  <c r="AI9" i="11"/>
  <c r="AE9" i="11"/>
  <c r="AY8" i="11"/>
  <c r="AU8" i="11"/>
  <c r="AK8" i="11"/>
  <c r="AG8" i="11"/>
  <c r="AC8" i="11"/>
  <c r="BA7" i="11"/>
  <c r="AW7" i="11"/>
  <c r="AS7" i="11"/>
  <c r="AI7" i="11"/>
  <c r="AE7" i="11"/>
  <c r="AY6" i="11"/>
  <c r="AU6" i="11"/>
  <c r="AK6" i="11"/>
  <c r="AG6" i="11"/>
  <c r="AC6" i="11"/>
  <c r="AZ5" i="11"/>
  <c r="AV5" i="11"/>
  <c r="AR5" i="11"/>
  <c r="BE5" i="11" s="1"/>
  <c r="AL5" i="11"/>
  <c r="AH5" i="11"/>
  <c r="AD5" i="11"/>
  <c r="BA4" i="11"/>
  <c r="AW4" i="11"/>
  <c r="AS4" i="11"/>
  <c r="AI4" i="11"/>
  <c r="AE4" i="11"/>
  <c r="BB3" i="11"/>
  <c r="AX3" i="11"/>
  <c r="AT3" i="11"/>
  <c r="AJ3" i="11"/>
  <c r="AF3" i="11"/>
  <c r="AB3" i="11"/>
  <c r="AH9" i="11"/>
  <c r="AD9" i="11"/>
  <c r="BB8" i="11"/>
  <c r="AX8" i="11"/>
  <c r="AT8" i="11"/>
  <c r="AJ8" i="11"/>
  <c r="AF8" i="11"/>
  <c r="AB8" i="11"/>
  <c r="AO8" i="11" s="1"/>
  <c r="AZ7" i="11"/>
  <c r="AV7" i="11"/>
  <c r="AR7" i="11"/>
  <c r="BE7" i="11" s="1"/>
  <c r="AL7" i="11"/>
  <c r="AH7" i="11"/>
  <c r="AD7" i="11"/>
  <c r="BB6" i="11"/>
  <c r="AX6" i="11"/>
  <c r="AT6" i="11"/>
  <c r="AJ6" i="11"/>
  <c r="AF6" i="11"/>
  <c r="AB6" i="11"/>
  <c r="AO6" i="11" s="1"/>
  <c r="AY5" i="11"/>
  <c r="AU5" i="11"/>
  <c r="AK5" i="11"/>
  <c r="AG5" i="11"/>
  <c r="AC5" i="11"/>
  <c r="AZ4" i="11"/>
  <c r="AV4" i="11"/>
  <c r="AR4" i="11"/>
  <c r="BE4" i="11" s="1"/>
  <c r="AL4" i="11"/>
  <c r="AH4" i="11"/>
  <c r="AD4" i="11"/>
  <c r="BA3" i="11"/>
  <c r="AW3" i="11"/>
  <c r="AS3" i="11"/>
  <c r="AI3" i="11"/>
  <c r="AE3" i="11"/>
  <c r="AL9" i="11"/>
  <c r="AG9" i="11"/>
  <c r="AC9" i="11"/>
  <c r="BA8" i="11"/>
  <c r="AW8" i="11"/>
  <c r="AS8" i="11"/>
  <c r="AI8" i="11"/>
  <c r="AE8" i="11"/>
  <c r="AY7" i="11"/>
  <c r="AU7" i="11"/>
  <c r="AK7" i="11"/>
  <c r="AG7" i="11"/>
  <c r="AC7" i="11"/>
  <c r="BA6" i="11"/>
  <c r="AW6" i="11"/>
  <c r="AS6" i="11"/>
  <c r="AI6" i="11"/>
  <c r="AE6" i="11"/>
  <c r="BB5" i="11"/>
  <c r="AX5" i="11"/>
  <c r="AT5" i="11"/>
  <c r="AJ5" i="11"/>
  <c r="AF5" i="11"/>
  <c r="AB5" i="11"/>
  <c r="AO5" i="11" s="1"/>
  <c r="AY4" i="11"/>
  <c r="AU4" i="11"/>
  <c r="AK4" i="11"/>
  <c r="AG4" i="11"/>
  <c r="AC4" i="11"/>
  <c r="AZ3" i="11"/>
  <c r="AV3" i="11"/>
  <c r="AR3" i="11"/>
  <c r="AL3" i="11"/>
  <c r="AH3" i="11"/>
  <c r="AD3" i="11"/>
  <c r="AT9" i="11"/>
  <c r="AJ9" i="11"/>
  <c r="AF9" i="11"/>
  <c r="AB9" i="11"/>
  <c r="AO9" i="11" s="1"/>
  <c r="AZ8" i="11"/>
  <c r="AV8" i="11"/>
  <c r="AR8" i="11"/>
  <c r="BE8" i="11" s="1"/>
  <c r="AL8" i="11"/>
  <c r="AH8" i="11"/>
  <c r="AD8" i="11"/>
  <c r="BB7" i="11"/>
  <c r="AX7" i="11"/>
  <c r="AT7" i="11"/>
  <c r="AJ7" i="11"/>
  <c r="AF7" i="11"/>
  <c r="AB7" i="11"/>
  <c r="AO7" i="11" s="1"/>
  <c r="AZ6" i="11"/>
  <c r="AV6" i="11"/>
  <c r="AR6" i="11"/>
  <c r="BE6" i="11" s="1"/>
  <c r="AL6" i="11"/>
  <c r="AH6" i="11"/>
  <c r="AD6" i="11"/>
  <c r="BA5" i="11"/>
  <c r="AW5" i="11"/>
  <c r="AS5" i="11"/>
  <c r="AI5" i="11"/>
  <c r="AE5" i="11"/>
  <c r="BB4" i="11"/>
  <c r="AX4" i="11"/>
  <c r="AT4" i="11"/>
  <c r="AJ4" i="11"/>
  <c r="AF4" i="11"/>
  <c r="AB4" i="11"/>
  <c r="AO4" i="11" s="1"/>
  <c r="AY3" i="11"/>
  <c r="AU3" i="11"/>
  <c r="AK3" i="11"/>
  <c r="AG3" i="11"/>
  <c r="AC3" i="11"/>
  <c r="BB12" i="10"/>
  <c r="AX12" i="10"/>
  <c r="AT12" i="10"/>
  <c r="AJ12" i="10"/>
  <c r="AF12" i="10"/>
  <c r="AB12" i="10"/>
  <c r="AO12" i="10" s="1"/>
  <c r="BB11" i="10"/>
  <c r="AX11" i="10"/>
  <c r="AT11" i="10"/>
  <c r="AJ11" i="10"/>
  <c r="AF11" i="10"/>
  <c r="AB11" i="10"/>
  <c r="AO11" i="10" s="1"/>
  <c r="BB10" i="10"/>
  <c r="AX10" i="10"/>
  <c r="AT10" i="10"/>
  <c r="AJ10" i="10"/>
  <c r="AF10" i="10"/>
  <c r="AB10" i="10"/>
  <c r="AO10" i="10" s="1"/>
  <c r="AZ9" i="10"/>
  <c r="AV9" i="10"/>
  <c r="AR9" i="10"/>
  <c r="BE9" i="10" s="1"/>
  <c r="AL9" i="10"/>
  <c r="AH9" i="10"/>
  <c r="AD9" i="10"/>
  <c r="BB8" i="10"/>
  <c r="AX8" i="10"/>
  <c r="AT8" i="10"/>
  <c r="AJ8" i="10"/>
  <c r="AF8" i="10"/>
  <c r="AB8" i="10"/>
  <c r="AO8" i="10" s="1"/>
  <c r="AZ7" i="10"/>
  <c r="AV7" i="10"/>
  <c r="AR7" i="10"/>
  <c r="BE7" i="10" s="1"/>
  <c r="AL7" i="10"/>
  <c r="AH7" i="10"/>
  <c r="AD7" i="10"/>
  <c r="BB6" i="10"/>
  <c r="AX6" i="10"/>
  <c r="AT6" i="10"/>
  <c r="AJ6" i="10"/>
  <c r="AF6" i="10"/>
  <c r="AB6" i="10"/>
  <c r="AO6" i="10" s="1"/>
  <c r="AY5" i="10"/>
  <c r="AU5" i="10"/>
  <c r="AK5" i="10"/>
  <c r="AG5" i="10"/>
  <c r="AC5" i="10"/>
  <c r="AZ4" i="10"/>
  <c r="AV4" i="10"/>
  <c r="AR4" i="10"/>
  <c r="BE4" i="10" s="1"/>
  <c r="AL4" i="10"/>
  <c r="AH4" i="10"/>
  <c r="AD4" i="10"/>
  <c r="BA3" i="10"/>
  <c r="AW3" i="10"/>
  <c r="AS3" i="10"/>
  <c r="AI3" i="10"/>
  <c r="AE3" i="10"/>
  <c r="BA12" i="10"/>
  <c r="AW12" i="10"/>
  <c r="AS12" i="10"/>
  <c r="AI12" i="10"/>
  <c r="AE12" i="10"/>
  <c r="BA11" i="10"/>
  <c r="AW11" i="10"/>
  <c r="AS11" i="10"/>
  <c r="AI11" i="10"/>
  <c r="AE11" i="10"/>
  <c r="BA10" i="10"/>
  <c r="AW10" i="10"/>
  <c r="AS10" i="10"/>
  <c r="AI10" i="10"/>
  <c r="AE10" i="10"/>
  <c r="AY9" i="10"/>
  <c r="AU9" i="10"/>
  <c r="AK9" i="10"/>
  <c r="AG9" i="10"/>
  <c r="AC9" i="10"/>
  <c r="BA8" i="10"/>
  <c r="AW8" i="10"/>
  <c r="AS8" i="10"/>
  <c r="AI8" i="10"/>
  <c r="AE8" i="10"/>
  <c r="AY7" i="10"/>
  <c r="AU7" i="10"/>
  <c r="AK7" i="10"/>
  <c r="AG7" i="10"/>
  <c r="AC7" i="10"/>
  <c r="BA6" i="10"/>
  <c r="AW6" i="10"/>
  <c r="AS6" i="10"/>
  <c r="AI6" i="10"/>
  <c r="AE6" i="10"/>
  <c r="BB5" i="10"/>
  <c r="AX5" i="10"/>
  <c r="AT5" i="10"/>
  <c r="AJ5" i="10"/>
  <c r="AF5" i="10"/>
  <c r="AB5" i="10"/>
  <c r="AO5" i="10" s="1"/>
  <c r="AY4" i="10"/>
  <c r="AU4" i="10"/>
  <c r="AK4" i="10"/>
  <c r="AG4" i="10"/>
  <c r="AC4" i="10"/>
  <c r="AZ3" i="10"/>
  <c r="AV3" i="10"/>
  <c r="AR3" i="10"/>
  <c r="AL3" i="10"/>
  <c r="AH3" i="10"/>
  <c r="AD3" i="10"/>
  <c r="AZ12" i="10"/>
  <c r="AV12" i="10"/>
  <c r="AR12" i="10"/>
  <c r="BE12" i="10" s="1"/>
  <c r="AL12" i="10"/>
  <c r="AH12" i="10"/>
  <c r="AD12" i="10"/>
  <c r="AZ11" i="10"/>
  <c r="AV11" i="10"/>
  <c r="AR11" i="10"/>
  <c r="BE11" i="10" s="1"/>
  <c r="AL11" i="10"/>
  <c r="AH11" i="10"/>
  <c r="AD11" i="10"/>
  <c r="AZ10" i="10"/>
  <c r="AV10" i="10"/>
  <c r="AR10" i="10"/>
  <c r="BE10" i="10" s="1"/>
  <c r="AL10" i="10"/>
  <c r="AH10" i="10"/>
  <c r="AD10" i="10"/>
  <c r="BB9" i="10"/>
  <c r="AX9" i="10"/>
  <c r="AT9" i="10"/>
  <c r="AJ9" i="10"/>
  <c r="AF9" i="10"/>
  <c r="AB9" i="10"/>
  <c r="AO9" i="10" s="1"/>
  <c r="AZ8" i="10"/>
  <c r="AV8" i="10"/>
  <c r="AR8" i="10"/>
  <c r="BE8" i="10" s="1"/>
  <c r="AL8" i="10"/>
  <c r="AH8" i="10"/>
  <c r="AD8" i="10"/>
  <c r="BB7" i="10"/>
  <c r="AX7" i="10"/>
  <c r="AT7" i="10"/>
  <c r="AJ7" i="10"/>
  <c r="AF7" i="10"/>
  <c r="AB7" i="10"/>
  <c r="AO7" i="10" s="1"/>
  <c r="AZ6" i="10"/>
  <c r="AV6" i="10"/>
  <c r="AR6" i="10"/>
  <c r="BE6" i="10" s="1"/>
  <c r="AL6" i="10"/>
  <c r="AH6" i="10"/>
  <c r="AD6" i="10"/>
  <c r="BA5" i="10"/>
  <c r="AW5" i="10"/>
  <c r="AS5" i="10"/>
  <c r="AI5" i="10"/>
  <c r="AE5" i="10"/>
  <c r="BB4" i="10"/>
  <c r="AX4" i="10"/>
  <c r="AT4" i="10"/>
  <c r="AJ4" i="10"/>
  <c r="AF4" i="10"/>
  <c r="AB4" i="10"/>
  <c r="AO4" i="10" s="1"/>
  <c r="AY3" i="10"/>
  <c r="AU3" i="10"/>
  <c r="AK3" i="10"/>
  <c r="AG3" i="10"/>
  <c r="AC3" i="10"/>
  <c r="AY12" i="10"/>
  <c r="AU12" i="10"/>
  <c r="AK12" i="10"/>
  <c r="AG12" i="10"/>
  <c r="AC12" i="10"/>
  <c r="AY11" i="10"/>
  <c r="AU11" i="10"/>
  <c r="AK11" i="10"/>
  <c r="AG11" i="10"/>
  <c r="AC11" i="10"/>
  <c r="AY10" i="10"/>
  <c r="AU10" i="10"/>
  <c r="AK10" i="10"/>
  <c r="AG10" i="10"/>
  <c r="AC10" i="10"/>
  <c r="BA9" i="10"/>
  <c r="AW9" i="10"/>
  <c r="AS9" i="10"/>
  <c r="AI9" i="10"/>
  <c r="AE9" i="10"/>
  <c r="AY8" i="10"/>
  <c r="AU8" i="10"/>
  <c r="AK8" i="10"/>
  <c r="AG8" i="10"/>
  <c r="AC8" i="10"/>
  <c r="BA7" i="10"/>
  <c r="AW7" i="10"/>
  <c r="AS7" i="10"/>
  <c r="AI7" i="10"/>
  <c r="AE7" i="10"/>
  <c r="AY6" i="10"/>
  <c r="AU6" i="10"/>
  <c r="AK6" i="10"/>
  <c r="AG6" i="10"/>
  <c r="AC6" i="10"/>
  <c r="AZ5" i="10"/>
  <c r="AV5" i="10"/>
  <c r="AR5" i="10"/>
  <c r="BE5" i="10" s="1"/>
  <c r="AL5" i="10"/>
  <c r="AH5" i="10"/>
  <c r="AD5" i="10"/>
  <c r="BA4" i="10"/>
  <c r="AW4" i="10"/>
  <c r="AS4" i="10"/>
  <c r="AI4" i="10"/>
  <c r="AE4" i="10"/>
  <c r="BB3" i="10"/>
  <c r="AX3" i="10"/>
  <c r="AT3" i="10"/>
  <c r="AJ3" i="10"/>
  <c r="AF3" i="10"/>
  <c r="AB3" i="10"/>
  <c r="AZ12" i="9"/>
  <c r="AV12" i="9"/>
  <c r="AR12" i="9"/>
  <c r="BE12" i="9" s="1"/>
  <c r="AL12" i="9"/>
  <c r="AH12" i="9"/>
  <c r="AD12" i="9"/>
  <c r="AZ11" i="9"/>
  <c r="AV11" i="9"/>
  <c r="AR11" i="9"/>
  <c r="BE11" i="9" s="1"/>
  <c r="AL11" i="9"/>
  <c r="AH11" i="9"/>
  <c r="AD11" i="9"/>
  <c r="AZ10" i="9"/>
  <c r="AV10" i="9"/>
  <c r="AR10" i="9"/>
  <c r="BE10" i="9" s="1"/>
  <c r="AL10" i="9"/>
  <c r="AH10" i="9"/>
  <c r="AD10" i="9"/>
  <c r="BB9" i="9"/>
  <c r="AX9" i="9"/>
  <c r="AT9" i="9"/>
  <c r="AJ9" i="9"/>
  <c r="AF9" i="9"/>
  <c r="AB9" i="9"/>
  <c r="AO9" i="9" s="1"/>
  <c r="AZ8" i="9"/>
  <c r="AV8" i="9"/>
  <c r="AR8" i="9"/>
  <c r="BE8" i="9" s="1"/>
  <c r="AL8" i="9"/>
  <c r="AH8" i="9"/>
  <c r="AD8" i="9"/>
  <c r="BB7" i="9"/>
  <c r="AX7" i="9"/>
  <c r="AT7" i="9"/>
  <c r="AJ7" i="9"/>
  <c r="AF7" i="9"/>
  <c r="AB7" i="9"/>
  <c r="AO7" i="9" s="1"/>
  <c r="AZ6" i="9"/>
  <c r="AV6" i="9"/>
  <c r="AR6" i="9"/>
  <c r="BE6" i="9" s="1"/>
  <c r="AL6" i="9"/>
  <c r="AH6" i="9"/>
  <c r="AD6" i="9"/>
  <c r="BA5" i="9"/>
  <c r="AW5" i="9"/>
  <c r="AS5" i="9"/>
  <c r="AI5" i="9"/>
  <c r="AE5" i="9"/>
  <c r="BB4" i="9"/>
  <c r="AX4" i="9"/>
  <c r="AT4" i="9"/>
  <c r="AJ4" i="9"/>
  <c r="AF4" i="9"/>
  <c r="AB4" i="9"/>
  <c r="AO4" i="9" s="1"/>
  <c r="AY3" i="9"/>
  <c r="AU3" i="9"/>
  <c r="AK3" i="9"/>
  <c r="AG3" i="9"/>
  <c r="AC3" i="9"/>
  <c r="AY12" i="9"/>
  <c r="AU12" i="9"/>
  <c r="AK12" i="9"/>
  <c r="AG12" i="9"/>
  <c r="AC12" i="9"/>
  <c r="AY11" i="9"/>
  <c r="AU11" i="9"/>
  <c r="AK11" i="9"/>
  <c r="AG11" i="9"/>
  <c r="AC11" i="9"/>
  <c r="AY10" i="9"/>
  <c r="AU10" i="9"/>
  <c r="AK10" i="9"/>
  <c r="AG10" i="9"/>
  <c r="AC10" i="9"/>
  <c r="BA9" i="9"/>
  <c r="AW9" i="9"/>
  <c r="AS9" i="9"/>
  <c r="AI9" i="9"/>
  <c r="AE9" i="9"/>
  <c r="AY8" i="9"/>
  <c r="AU8" i="9"/>
  <c r="AK8" i="9"/>
  <c r="AG8" i="9"/>
  <c r="AC8" i="9"/>
  <c r="BA7" i="9"/>
  <c r="AW7" i="9"/>
  <c r="AS7" i="9"/>
  <c r="AI7" i="9"/>
  <c r="AE7" i="9"/>
  <c r="AY6" i="9"/>
  <c r="AU6" i="9"/>
  <c r="AK6" i="9"/>
  <c r="AG6" i="9"/>
  <c r="AC6" i="9"/>
  <c r="AZ5" i="9"/>
  <c r="AV5" i="9"/>
  <c r="AR5" i="9"/>
  <c r="BE5" i="9" s="1"/>
  <c r="AL5" i="9"/>
  <c r="AH5" i="9"/>
  <c r="AD5" i="9"/>
  <c r="BA4" i="9"/>
  <c r="AW4" i="9"/>
  <c r="AS4" i="9"/>
  <c r="AI4" i="9"/>
  <c r="AE4" i="9"/>
  <c r="BB3" i="9"/>
  <c r="AX3" i="9"/>
  <c r="AT3" i="9"/>
  <c r="AJ3" i="9"/>
  <c r="AF3" i="9"/>
  <c r="AB3" i="9"/>
  <c r="BB12" i="9"/>
  <c r="AX12" i="9"/>
  <c r="AT12" i="9"/>
  <c r="AJ12" i="9"/>
  <c r="AF12" i="9"/>
  <c r="AB12" i="9"/>
  <c r="AO12" i="9" s="1"/>
  <c r="BB11" i="9"/>
  <c r="AX11" i="9"/>
  <c r="AT11" i="9"/>
  <c r="AJ11" i="9"/>
  <c r="AF11" i="9"/>
  <c r="AB11" i="9"/>
  <c r="AO11" i="9" s="1"/>
  <c r="BB10" i="9"/>
  <c r="AX10" i="9"/>
  <c r="AT10" i="9"/>
  <c r="AJ10" i="9"/>
  <c r="AF10" i="9"/>
  <c r="AB10" i="9"/>
  <c r="AO10" i="9" s="1"/>
  <c r="AZ9" i="9"/>
  <c r="AV9" i="9"/>
  <c r="AR9" i="9"/>
  <c r="BE9" i="9" s="1"/>
  <c r="AL9" i="9"/>
  <c r="AH9" i="9"/>
  <c r="AD9" i="9"/>
  <c r="BB8" i="9"/>
  <c r="AX8" i="9"/>
  <c r="AT8" i="9"/>
  <c r="AJ8" i="9"/>
  <c r="AF8" i="9"/>
  <c r="AB8" i="9"/>
  <c r="AO8" i="9" s="1"/>
  <c r="AZ7" i="9"/>
  <c r="AV7" i="9"/>
  <c r="AR7" i="9"/>
  <c r="BE7" i="9" s="1"/>
  <c r="AL7" i="9"/>
  <c r="AH7" i="9"/>
  <c r="AD7" i="9"/>
  <c r="BB6" i="9"/>
  <c r="AX6" i="9"/>
  <c r="AT6" i="9"/>
  <c r="AJ6" i="9"/>
  <c r="AF6" i="9"/>
  <c r="AB6" i="9"/>
  <c r="AO6" i="9" s="1"/>
  <c r="AY5" i="9"/>
  <c r="AU5" i="9"/>
  <c r="AK5" i="9"/>
  <c r="AG5" i="9"/>
  <c r="AC5" i="9"/>
  <c r="AZ4" i="9"/>
  <c r="AV4" i="9"/>
  <c r="AR4" i="9"/>
  <c r="BE4" i="9" s="1"/>
  <c r="AL4" i="9"/>
  <c r="AH4" i="9"/>
  <c r="AD4" i="9"/>
  <c r="BA3" i="9"/>
  <c r="AW3" i="9"/>
  <c r="AS3" i="9"/>
  <c r="AI3" i="9"/>
  <c r="AE3" i="9"/>
  <c r="BA12" i="9"/>
  <c r="AW12" i="9"/>
  <c r="AS12" i="9"/>
  <c r="AI12" i="9"/>
  <c r="AE12" i="9"/>
  <c r="BA11" i="9"/>
  <c r="AW11" i="9"/>
  <c r="AS11" i="9"/>
  <c r="AI11" i="9"/>
  <c r="AE11" i="9"/>
  <c r="BA10" i="9"/>
  <c r="AW10" i="9"/>
  <c r="AS10" i="9"/>
  <c r="AI10" i="9"/>
  <c r="AE10" i="9"/>
  <c r="AY9" i="9"/>
  <c r="AU9" i="9"/>
  <c r="AK9" i="9"/>
  <c r="AG9" i="9"/>
  <c r="AC9" i="9"/>
  <c r="BA8" i="9"/>
  <c r="AW8" i="9"/>
  <c r="AS8" i="9"/>
  <c r="AI8" i="9"/>
  <c r="AE8" i="9"/>
  <c r="AY7" i="9"/>
  <c r="AU7" i="9"/>
  <c r="AK7" i="9"/>
  <c r="AG7" i="9"/>
  <c r="AC7" i="9"/>
  <c r="BA6" i="9"/>
  <c r="AW6" i="9"/>
  <c r="AS6" i="9"/>
  <c r="AI6" i="9"/>
  <c r="AE6" i="9"/>
  <c r="BB5" i="9"/>
  <c r="AX5" i="9"/>
  <c r="AT5" i="9"/>
  <c r="AJ5" i="9"/>
  <c r="AF5" i="9"/>
  <c r="AB5" i="9"/>
  <c r="AO5" i="9" s="1"/>
  <c r="AY4" i="9"/>
  <c r="AU4" i="9"/>
  <c r="AK4" i="9"/>
  <c r="AG4" i="9"/>
  <c r="AC4" i="9"/>
  <c r="AZ3" i="9"/>
  <c r="AV3" i="9"/>
  <c r="AR3" i="9"/>
  <c r="AL3" i="9"/>
  <c r="AH3" i="9"/>
  <c r="AD3" i="9"/>
  <c r="BY13" i="8"/>
  <c r="BU13" i="8"/>
  <c r="BQ13" i="8"/>
  <c r="BK13" i="8"/>
  <c r="BG13" i="8"/>
  <c r="BC13" i="8"/>
  <c r="BY12" i="8"/>
  <c r="BU12" i="8"/>
  <c r="BQ12" i="8"/>
  <c r="BK12" i="8"/>
  <c r="BG12" i="8"/>
  <c r="BC12" i="8"/>
  <c r="BY11" i="8"/>
  <c r="BU11" i="8"/>
  <c r="BQ11" i="8"/>
  <c r="BK11" i="8"/>
  <c r="BG11" i="8"/>
  <c r="BC11" i="8"/>
  <c r="BY10" i="8"/>
  <c r="BU10" i="8"/>
  <c r="BQ10" i="8"/>
  <c r="BK10" i="8"/>
  <c r="BG10" i="8"/>
  <c r="BC10" i="8"/>
  <c r="BY9" i="8"/>
  <c r="BU9" i="8"/>
  <c r="BQ9" i="8"/>
  <c r="BK9" i="8"/>
  <c r="BG9" i="8"/>
  <c r="BC9" i="8"/>
  <c r="BY8" i="8"/>
  <c r="BU8" i="8"/>
  <c r="BQ8" i="8"/>
  <c r="BK8" i="8"/>
  <c r="BG8" i="8"/>
  <c r="BC8" i="8"/>
  <c r="BY7" i="8"/>
  <c r="BU7" i="8"/>
  <c r="BQ7" i="8"/>
  <c r="BK7" i="8"/>
  <c r="BG7" i="8"/>
  <c r="BC7" i="8"/>
  <c r="BY6" i="8"/>
  <c r="BU6" i="8"/>
  <c r="BQ6" i="8"/>
  <c r="BK6" i="8"/>
  <c r="BG6" i="8"/>
  <c r="BC6" i="8"/>
  <c r="BW5" i="8"/>
  <c r="BS5" i="8"/>
  <c r="BO5" i="8"/>
  <c r="BI5" i="8"/>
  <c r="BE5" i="8"/>
  <c r="BV4" i="8"/>
  <c r="BR4" i="8"/>
  <c r="BL4" i="8"/>
  <c r="BH4" i="8"/>
  <c r="BD4" i="8"/>
  <c r="BX13" i="8"/>
  <c r="BT13" i="8"/>
  <c r="BP13" i="8"/>
  <c r="BJ13" i="8"/>
  <c r="BF13" i="8"/>
  <c r="BB13" i="8"/>
  <c r="BX12" i="8"/>
  <c r="BT12" i="8"/>
  <c r="BP12" i="8"/>
  <c r="BJ12" i="8"/>
  <c r="BF12" i="8"/>
  <c r="BB12" i="8"/>
  <c r="BX11" i="8"/>
  <c r="BT11" i="8"/>
  <c r="BP11" i="8"/>
  <c r="BJ11" i="8"/>
  <c r="BF11" i="8"/>
  <c r="BB11" i="8"/>
  <c r="BX10" i="8"/>
  <c r="BT10" i="8"/>
  <c r="BP10" i="8"/>
  <c r="BJ10" i="8"/>
  <c r="BF10" i="8"/>
  <c r="BB10" i="8"/>
  <c r="BX9" i="8"/>
  <c r="BT9" i="8"/>
  <c r="BP9" i="8"/>
  <c r="BJ9" i="8"/>
  <c r="BF9" i="8"/>
  <c r="BB9" i="8"/>
  <c r="BX8" i="8"/>
  <c r="BT8" i="8"/>
  <c r="BP8" i="8"/>
  <c r="BJ8" i="8"/>
  <c r="BF8" i="8"/>
  <c r="BB8" i="8"/>
  <c r="BX7" i="8"/>
  <c r="BT7" i="8"/>
  <c r="BP7" i="8"/>
  <c r="BJ7" i="8"/>
  <c r="BF7" i="8"/>
  <c r="BB7" i="8"/>
  <c r="BX6" i="8"/>
  <c r="BT6" i="8"/>
  <c r="BP6" i="8"/>
  <c r="BJ6" i="8"/>
  <c r="BF6" i="8"/>
  <c r="BB6" i="8"/>
  <c r="BV5" i="8"/>
  <c r="BR5" i="8"/>
  <c r="BL5" i="8"/>
  <c r="BH5" i="8"/>
  <c r="BD5" i="8"/>
  <c r="BY4" i="8"/>
  <c r="BU4" i="8"/>
  <c r="BQ4" i="8"/>
  <c r="BK4" i="8"/>
  <c r="BG4" i="8"/>
  <c r="BC4" i="8"/>
  <c r="BW13" i="8"/>
  <c r="BS13" i="8"/>
  <c r="BO13" i="8"/>
  <c r="BI13" i="8"/>
  <c r="BE13" i="8"/>
  <c r="BW12" i="8"/>
  <c r="BS12" i="8"/>
  <c r="BO12" i="8"/>
  <c r="BI12" i="8"/>
  <c r="BE12" i="8"/>
  <c r="BW11" i="8"/>
  <c r="BS11" i="8"/>
  <c r="BO11" i="8"/>
  <c r="BI11" i="8"/>
  <c r="BE11" i="8"/>
  <c r="BW10" i="8"/>
  <c r="BS10" i="8"/>
  <c r="BO10" i="8"/>
  <c r="BI10" i="8"/>
  <c r="BE10" i="8"/>
  <c r="BW9" i="8"/>
  <c r="BS9" i="8"/>
  <c r="BO9" i="8"/>
  <c r="BI9" i="8"/>
  <c r="BE9" i="8"/>
  <c r="BW8" i="8"/>
  <c r="BS8" i="8"/>
  <c r="BO8" i="8"/>
  <c r="BI8" i="8"/>
  <c r="BE8" i="8"/>
  <c r="BW7" i="8"/>
  <c r="BS7" i="8"/>
  <c r="BO7" i="8"/>
  <c r="BI7" i="8"/>
  <c r="BE7" i="8"/>
  <c r="BW6" i="8"/>
  <c r="BS6" i="8"/>
  <c r="BO6" i="8"/>
  <c r="BI6" i="8"/>
  <c r="BE6" i="8"/>
  <c r="BY5" i="8"/>
  <c r="BU5" i="8"/>
  <c r="BQ5" i="8"/>
  <c r="BK5" i="8"/>
  <c r="BG5" i="8"/>
  <c r="BC5" i="8"/>
  <c r="BX4" i="8"/>
  <c r="BT4" i="8"/>
  <c r="BP4" i="8"/>
  <c r="BJ4" i="8"/>
  <c r="BF4" i="8"/>
  <c r="BB4" i="8"/>
  <c r="BV13" i="8"/>
  <c r="BR13" i="8"/>
  <c r="BL13" i="8"/>
  <c r="BH13" i="8"/>
  <c r="BD13" i="8"/>
  <c r="BV12" i="8"/>
  <c r="BR12" i="8"/>
  <c r="BL12" i="8"/>
  <c r="BH12" i="8"/>
  <c r="BD12" i="8"/>
  <c r="BV11" i="8"/>
  <c r="BR11" i="8"/>
  <c r="BL11" i="8"/>
  <c r="BH11" i="8"/>
  <c r="BD11" i="8"/>
  <c r="BV10" i="8"/>
  <c r="BR10" i="8"/>
  <c r="BL10" i="8"/>
  <c r="BH10" i="8"/>
  <c r="BD10" i="8"/>
  <c r="BV9" i="8"/>
  <c r="BR9" i="8"/>
  <c r="BL9" i="8"/>
  <c r="BH9" i="8"/>
  <c r="BD9" i="8"/>
  <c r="BV8" i="8"/>
  <c r="BR8" i="8"/>
  <c r="BL8" i="8"/>
  <c r="BH8" i="8"/>
  <c r="BD8" i="8"/>
  <c r="BV7" i="8"/>
  <c r="BR7" i="8"/>
  <c r="BL7" i="8"/>
  <c r="BH7" i="8"/>
  <c r="BD7" i="8"/>
  <c r="BV6" i="8"/>
  <c r="BR6" i="8"/>
  <c r="BL6" i="8"/>
  <c r="BH6" i="8"/>
  <c r="BD6" i="8"/>
  <c r="BX5" i="8"/>
  <c r="BT5" i="8"/>
  <c r="BP5" i="8"/>
  <c r="BJ5" i="8"/>
  <c r="BF5" i="8"/>
  <c r="BB5" i="8"/>
  <c r="BW4" i="8"/>
  <c r="BS4" i="8"/>
  <c r="BO4" i="8"/>
  <c r="BI4" i="8"/>
  <c r="BE4" i="8"/>
  <c r="AZ12" i="12"/>
  <c r="AV12" i="12"/>
  <c r="AR12" i="12"/>
  <c r="BE12" i="12" s="1"/>
  <c r="AL12" i="12"/>
  <c r="AH12" i="12"/>
  <c r="AD12" i="12"/>
  <c r="AZ11" i="12"/>
  <c r="AV11" i="12"/>
  <c r="AR11" i="12"/>
  <c r="BE11" i="12" s="1"/>
  <c r="AL11" i="12"/>
  <c r="AH11" i="12"/>
  <c r="AD11" i="12"/>
  <c r="AZ10" i="12"/>
  <c r="AV10" i="12"/>
  <c r="AR10" i="12"/>
  <c r="BE10" i="12" s="1"/>
  <c r="AL10" i="12"/>
  <c r="AH10" i="12"/>
  <c r="AD10" i="12"/>
  <c r="BB9" i="12"/>
  <c r="AX9" i="12"/>
  <c r="AT9" i="12"/>
  <c r="AJ9" i="12"/>
  <c r="AF9" i="12"/>
  <c r="AB9" i="12"/>
  <c r="AO9" i="12" s="1"/>
  <c r="AZ8" i="12"/>
  <c r="AV8" i="12"/>
  <c r="AR8" i="12"/>
  <c r="BE8" i="12" s="1"/>
  <c r="AL8" i="12"/>
  <c r="AH8" i="12"/>
  <c r="AD8" i="12"/>
  <c r="BB7" i="12"/>
  <c r="AX7" i="12"/>
  <c r="AT7" i="12"/>
  <c r="AJ7" i="12"/>
  <c r="AF7" i="12"/>
  <c r="AB7" i="12"/>
  <c r="AO7" i="12" s="1"/>
  <c r="AZ6" i="12"/>
  <c r="AV6" i="12"/>
  <c r="AR6" i="12"/>
  <c r="BE6" i="12" s="1"/>
  <c r="AL6" i="12"/>
  <c r="AH6" i="12"/>
  <c r="AD6" i="12"/>
  <c r="AY12" i="12"/>
  <c r="AU12" i="12"/>
  <c r="AK12" i="12"/>
  <c r="AG12" i="12"/>
  <c r="AC12" i="12"/>
  <c r="AY11" i="12"/>
  <c r="AU11" i="12"/>
  <c r="AK11" i="12"/>
  <c r="AG11" i="12"/>
  <c r="AC11" i="12"/>
  <c r="AY10" i="12"/>
  <c r="AU10" i="12"/>
  <c r="AK10" i="12"/>
  <c r="AG10" i="12"/>
  <c r="AC10" i="12"/>
  <c r="BA9" i="12"/>
  <c r="AW9" i="12"/>
  <c r="AS9" i="12"/>
  <c r="AI9" i="12"/>
  <c r="AE9" i="12"/>
  <c r="AY8" i="12"/>
  <c r="AU8" i="12"/>
  <c r="AK8" i="12"/>
  <c r="AG8" i="12"/>
  <c r="AC8" i="12"/>
  <c r="BA7" i="12"/>
  <c r="AW7" i="12"/>
  <c r="AS7" i="12"/>
  <c r="AI7" i="12"/>
  <c r="AE7" i="12"/>
  <c r="AY6" i="12"/>
  <c r="AU6" i="12"/>
  <c r="AK6" i="12"/>
  <c r="AG6" i="12"/>
  <c r="AC6" i="12"/>
  <c r="AZ5" i="12"/>
  <c r="BB12" i="12"/>
  <c r="AX12" i="12"/>
  <c r="AT12" i="12"/>
  <c r="AJ12" i="12"/>
  <c r="AF12" i="12"/>
  <c r="AB12" i="12"/>
  <c r="AO12" i="12" s="1"/>
  <c r="BB11" i="12"/>
  <c r="AX11" i="12"/>
  <c r="AT11" i="12"/>
  <c r="AJ11" i="12"/>
  <c r="AF11" i="12"/>
  <c r="AB11" i="12"/>
  <c r="AO11" i="12" s="1"/>
  <c r="BB10" i="12"/>
  <c r="AX10" i="12"/>
  <c r="AT10" i="12"/>
  <c r="AJ10" i="12"/>
  <c r="AF10" i="12"/>
  <c r="AB10" i="12"/>
  <c r="AO10" i="12" s="1"/>
  <c r="AZ9" i="12"/>
  <c r="AV9" i="12"/>
  <c r="AR9" i="12"/>
  <c r="BE9" i="12" s="1"/>
  <c r="AL9" i="12"/>
  <c r="AH9" i="12"/>
  <c r="AD9" i="12"/>
  <c r="BB8" i="12"/>
  <c r="AX8" i="12"/>
  <c r="AT8" i="12"/>
  <c r="AJ8" i="12"/>
  <c r="AF8" i="12"/>
  <c r="AB8" i="12"/>
  <c r="AO8" i="12" s="1"/>
  <c r="AZ7" i="12"/>
  <c r="AV7" i="12"/>
  <c r="AR7" i="12"/>
  <c r="BE7" i="12" s="1"/>
  <c r="AL7" i="12"/>
  <c r="AH7" i="12"/>
  <c r="AD7" i="12"/>
  <c r="BB6" i="12"/>
  <c r="AX6" i="12"/>
  <c r="AT6" i="12"/>
  <c r="AJ6" i="12"/>
  <c r="AF6" i="12"/>
  <c r="AB6" i="12"/>
  <c r="AO6" i="12" s="1"/>
  <c r="AY5" i="12"/>
  <c r="BA12" i="12"/>
  <c r="AW12" i="12"/>
  <c r="AS12" i="12"/>
  <c r="AI12" i="12"/>
  <c r="AE12" i="12"/>
  <c r="BA11" i="12"/>
  <c r="AW11" i="12"/>
  <c r="AS11" i="12"/>
  <c r="AI11" i="12"/>
  <c r="AE11" i="12"/>
  <c r="BA10" i="12"/>
  <c r="AW10" i="12"/>
  <c r="AS10" i="12"/>
  <c r="AI10" i="12"/>
  <c r="AE10" i="12"/>
  <c r="AY9" i="12"/>
  <c r="AU9" i="12"/>
  <c r="AK9" i="12"/>
  <c r="AG9" i="12"/>
  <c r="AC9" i="12"/>
  <c r="BA8" i="12"/>
  <c r="AW8" i="12"/>
  <c r="AS8" i="12"/>
  <c r="AI8" i="12"/>
  <c r="AE8" i="12"/>
  <c r="AY7" i="12"/>
  <c r="AU7" i="12"/>
  <c r="AK7" i="12"/>
  <c r="AG7" i="12"/>
  <c r="AC7" i="12"/>
  <c r="BA6" i="12"/>
  <c r="AW6" i="12"/>
  <c r="AS6" i="12"/>
  <c r="AI6" i="12"/>
  <c r="AE6" i="12"/>
  <c r="BB5" i="12"/>
  <c r="AX5" i="12"/>
  <c r="AT5" i="12"/>
  <c r="AJ5" i="12"/>
  <c r="AF5" i="12"/>
  <c r="AB5" i="12"/>
  <c r="AO5" i="12" s="1"/>
  <c r="AY4" i="12"/>
  <c r="AU4" i="12"/>
  <c r="AK4" i="12"/>
  <c r="AG4" i="12"/>
  <c r="AC4" i="12"/>
  <c r="AZ3" i="12"/>
  <c r="AV3" i="12"/>
  <c r="AR3" i="12"/>
  <c r="AL3" i="12"/>
  <c r="AH3" i="12"/>
  <c r="AD3" i="12"/>
  <c r="AW5" i="12"/>
  <c r="AS5" i="12"/>
  <c r="AI5" i="12"/>
  <c r="AE5" i="12"/>
  <c r="BB4" i="12"/>
  <c r="AX4" i="12"/>
  <c r="AT4" i="12"/>
  <c r="AJ4" i="12"/>
  <c r="AF4" i="12"/>
  <c r="AB4" i="12"/>
  <c r="AO4" i="12" s="1"/>
  <c r="AY3" i="12"/>
  <c r="AU3" i="12"/>
  <c r="AK3" i="12"/>
  <c r="AG3" i="12"/>
  <c r="AC3" i="12"/>
  <c r="AV5" i="12"/>
  <c r="AR5" i="12"/>
  <c r="BE5" i="12" s="1"/>
  <c r="AL5" i="12"/>
  <c r="AH5" i="12"/>
  <c r="AD5" i="12"/>
  <c r="BA4" i="12"/>
  <c r="AW4" i="12"/>
  <c r="AS4" i="12"/>
  <c r="AI4" i="12"/>
  <c r="AE4" i="12"/>
  <c r="BB3" i="12"/>
  <c r="AX3" i="12"/>
  <c r="AT3" i="12"/>
  <c r="AJ3" i="12"/>
  <c r="AF3" i="12"/>
  <c r="AB3" i="12"/>
  <c r="BA5" i="12"/>
  <c r="AU5" i="12"/>
  <c r="AK5" i="12"/>
  <c r="AG5" i="12"/>
  <c r="AC5" i="12"/>
  <c r="AZ4" i="12"/>
  <c r="AV4" i="12"/>
  <c r="AR4" i="12"/>
  <c r="BE4" i="12" s="1"/>
  <c r="AL4" i="12"/>
  <c r="AH4" i="12"/>
  <c r="AD4" i="12"/>
  <c r="BA3" i="12"/>
  <c r="AW3" i="12"/>
  <c r="AS3" i="12"/>
  <c r="AI3" i="12"/>
  <c r="AE3" i="12"/>
  <c r="H92" i="2"/>
  <c r="I92" i="2" s="1"/>
  <c r="J94" i="2"/>
  <c r="H96" i="2"/>
  <c r="I96" i="2" s="1"/>
  <c r="J98" i="2"/>
  <c r="H100" i="2"/>
  <c r="I100" i="2" s="1"/>
  <c r="J102" i="2"/>
  <c r="H104" i="2"/>
  <c r="I104" i="2" s="1"/>
  <c r="J106" i="2"/>
  <c r="H108" i="2"/>
  <c r="I108" i="2" s="1"/>
  <c r="J110" i="2"/>
  <c r="H112" i="2"/>
  <c r="I112" i="2" s="1"/>
  <c r="J114" i="2"/>
  <c r="H116" i="2"/>
  <c r="I116" i="2" s="1"/>
  <c r="J118" i="2"/>
  <c r="H120" i="2"/>
  <c r="I120" i="2" s="1"/>
  <c r="K94" i="2"/>
  <c r="K98" i="2"/>
  <c r="K102" i="2"/>
  <c r="K106" i="2"/>
  <c r="K110" i="2"/>
  <c r="K114" i="2"/>
  <c r="K118" i="2"/>
  <c r="J92" i="2"/>
  <c r="J96" i="2"/>
  <c r="J100" i="2"/>
  <c r="J104" i="2"/>
  <c r="K105" i="2"/>
  <c r="J108" i="2"/>
  <c r="K109" i="2"/>
  <c r="J112" i="2"/>
  <c r="K113" i="2"/>
  <c r="K117" i="2"/>
  <c r="K121" i="2"/>
  <c r="O51" i="7"/>
  <c r="P50" i="7"/>
  <c r="P48" i="7"/>
  <c r="P46" i="7"/>
  <c r="P44" i="7"/>
  <c r="P42" i="7"/>
  <c r="P40" i="7"/>
  <c r="P38" i="7"/>
  <c r="P36" i="7"/>
  <c r="P34" i="7"/>
  <c r="P32" i="7"/>
  <c r="P30" i="7"/>
  <c r="P28" i="7"/>
  <c r="P26" i="7"/>
  <c r="P24" i="7"/>
  <c r="P22" i="7"/>
  <c r="P20" i="7"/>
  <c r="P18" i="7"/>
  <c r="P16" i="7"/>
  <c r="P14" i="7"/>
  <c r="P12" i="7"/>
  <c r="P10" i="7"/>
  <c r="P8" i="7"/>
  <c r="P6" i="7"/>
  <c r="P4" i="7"/>
  <c r="P51" i="7"/>
  <c r="P49" i="7"/>
  <c r="P47" i="7"/>
  <c r="P45" i="7"/>
  <c r="P43" i="7"/>
  <c r="P41" i="7"/>
  <c r="P39" i="7"/>
  <c r="P37" i="7"/>
  <c r="P35" i="7"/>
  <c r="P33" i="7"/>
  <c r="P31" i="7"/>
  <c r="P29" i="7"/>
  <c r="P27" i="7"/>
  <c r="P25" i="7"/>
  <c r="P23" i="7"/>
  <c r="P21" i="7"/>
  <c r="P19" i="7"/>
  <c r="P17" i="7"/>
  <c r="P15" i="7"/>
  <c r="P13" i="7"/>
  <c r="P11" i="7"/>
  <c r="P9" i="7"/>
  <c r="P7" i="7"/>
  <c r="P5" i="7"/>
  <c r="AM42" i="12"/>
  <c r="AI42" i="12"/>
  <c r="AE42" i="12"/>
  <c r="AM41" i="12"/>
  <c r="AI41" i="12"/>
  <c r="AE41" i="12"/>
  <c r="AM40" i="12"/>
  <c r="AI40" i="12"/>
  <c r="AE40" i="12"/>
  <c r="AM39" i="12"/>
  <c r="AI39" i="12"/>
  <c r="AE39" i="12"/>
  <c r="AM38" i="12"/>
  <c r="AI38" i="12"/>
  <c r="AE38" i="12"/>
  <c r="AM37" i="12"/>
  <c r="AI37" i="12"/>
  <c r="AE37" i="12"/>
  <c r="AM36" i="12"/>
  <c r="AI36" i="12"/>
  <c r="AE36" i="12"/>
  <c r="AM35" i="12"/>
  <c r="AI35" i="12"/>
  <c r="AE35" i="12"/>
  <c r="AM34" i="12"/>
  <c r="AI34" i="12"/>
  <c r="AE34" i="12"/>
  <c r="AM33" i="12"/>
  <c r="AI33" i="12"/>
  <c r="AE33" i="12"/>
  <c r="AM32" i="12"/>
  <c r="AI32" i="12"/>
  <c r="AE32" i="12"/>
  <c r="AM31" i="12"/>
  <c r="AI31" i="12"/>
  <c r="AE31" i="12"/>
  <c r="AL42" i="12"/>
  <c r="AH42" i="12"/>
  <c r="AD42" i="12"/>
  <c r="AL41" i="12"/>
  <c r="AH41" i="12"/>
  <c r="AD41" i="12"/>
  <c r="AL40" i="12"/>
  <c r="AH40" i="12"/>
  <c r="AD40" i="12"/>
  <c r="AL39" i="12"/>
  <c r="AH39" i="12"/>
  <c r="AD39" i="12"/>
  <c r="AL38" i="12"/>
  <c r="AH38" i="12"/>
  <c r="AD38" i="12"/>
  <c r="AL37" i="12"/>
  <c r="AH37" i="12"/>
  <c r="AD37" i="12"/>
  <c r="AL36" i="12"/>
  <c r="AH36" i="12"/>
  <c r="AD36" i="12"/>
  <c r="AL35" i="12"/>
  <c r="AH35" i="12"/>
  <c r="AD35" i="12"/>
  <c r="AL34" i="12"/>
  <c r="AH34" i="12"/>
  <c r="AD34" i="12"/>
  <c r="AL33" i="12"/>
  <c r="AH33" i="12"/>
  <c r="AD33" i="12"/>
  <c r="AL32" i="12"/>
  <c r="AH32" i="12"/>
  <c r="AD32" i="12"/>
  <c r="AL31" i="12"/>
  <c r="AH31" i="12"/>
  <c r="AD31" i="12"/>
  <c r="AO42" i="12"/>
  <c r="AK42" i="12"/>
  <c r="AG42" i="12"/>
  <c r="AC42" i="12"/>
  <c r="AO41" i="12"/>
  <c r="AK41" i="12"/>
  <c r="AG41" i="12"/>
  <c r="AC41" i="12"/>
  <c r="AO40" i="12"/>
  <c r="AK40" i="12"/>
  <c r="AG40" i="12"/>
  <c r="AC40" i="12"/>
  <c r="AO39" i="12"/>
  <c r="AK39" i="12"/>
  <c r="AG39" i="12"/>
  <c r="AC39" i="12"/>
  <c r="AO38" i="12"/>
  <c r="AK38" i="12"/>
  <c r="AG38" i="12"/>
  <c r="AC38" i="12"/>
  <c r="AO37" i="12"/>
  <c r="AK37" i="12"/>
  <c r="AG37" i="12"/>
  <c r="AC37" i="12"/>
  <c r="AO36" i="12"/>
  <c r="AK36" i="12"/>
  <c r="AG36" i="12"/>
  <c r="AC36" i="12"/>
  <c r="AO35" i="12"/>
  <c r="AK35" i="12"/>
  <c r="AG35" i="12"/>
  <c r="AC35" i="12"/>
  <c r="AO34" i="12"/>
  <c r="AK34" i="12"/>
  <c r="AG34" i="12"/>
  <c r="AC34" i="12"/>
  <c r="AO33" i="12"/>
  <c r="AK33" i="12"/>
  <c r="AG33" i="12"/>
  <c r="AC33" i="12"/>
  <c r="AO32" i="12"/>
  <c r="AK32" i="12"/>
  <c r="AG32" i="12"/>
  <c r="AC32" i="12"/>
  <c r="AO31" i="12"/>
  <c r="AK31" i="12"/>
  <c r="AG31" i="12"/>
  <c r="AC31" i="12"/>
  <c r="AN42" i="12"/>
  <c r="AJ42" i="12"/>
  <c r="AF42" i="12"/>
  <c r="AB42" i="12"/>
  <c r="AN41" i="12"/>
  <c r="AJ41" i="12"/>
  <c r="AF41" i="12"/>
  <c r="AB41" i="12"/>
  <c r="AN40" i="12"/>
  <c r="AJ40" i="12"/>
  <c r="AF40" i="12"/>
  <c r="AB40" i="12"/>
  <c r="AN39" i="12"/>
  <c r="AJ39" i="12"/>
  <c r="AF39" i="12"/>
  <c r="AB39" i="12"/>
  <c r="AN38" i="12"/>
  <c r="AJ38" i="12"/>
  <c r="AF38" i="12"/>
  <c r="AB38" i="12"/>
  <c r="AN37" i="12"/>
  <c r="AJ37" i="12"/>
  <c r="AF37" i="12"/>
  <c r="AB37" i="12"/>
  <c r="AN36" i="12"/>
  <c r="AJ36" i="12"/>
  <c r="AF36" i="12"/>
  <c r="AB36" i="12"/>
  <c r="AN35" i="12"/>
  <c r="AJ35" i="12"/>
  <c r="AF35" i="12"/>
  <c r="AB35" i="12"/>
  <c r="AN34" i="12"/>
  <c r="AJ34" i="12"/>
  <c r="AF34" i="12"/>
  <c r="AB34" i="12"/>
  <c r="AN33" i="12"/>
  <c r="AJ33" i="12"/>
  <c r="AF33" i="12"/>
  <c r="AB33" i="12"/>
  <c r="AN32" i="12"/>
  <c r="AJ32" i="12"/>
  <c r="AF32" i="12"/>
  <c r="AB32" i="12"/>
  <c r="AN31" i="12"/>
  <c r="AJ31" i="12"/>
  <c r="AF31" i="12"/>
  <c r="AB31" i="12"/>
  <c r="AM30" i="12"/>
  <c r="AI30" i="12"/>
  <c r="AE30" i="12"/>
  <c r="AM29" i="12"/>
  <c r="AI29" i="12"/>
  <c r="AE29" i="12"/>
  <c r="AM28" i="12"/>
  <c r="AI28" i="12"/>
  <c r="AE28" i="12"/>
  <c r="AM27" i="12"/>
  <c r="AI27" i="12"/>
  <c r="AE27" i="12"/>
  <c r="AM26" i="12"/>
  <c r="AI26" i="12"/>
  <c r="AE26" i="12"/>
  <c r="AM25" i="12"/>
  <c r="AI25" i="12"/>
  <c r="AE25" i="12"/>
  <c r="AM24" i="12"/>
  <c r="AI24" i="12"/>
  <c r="AE24" i="12"/>
  <c r="AM23" i="12"/>
  <c r="AI23" i="12"/>
  <c r="AE23" i="12"/>
  <c r="AM22" i="12"/>
  <c r="AI22" i="12"/>
  <c r="AE22" i="12"/>
  <c r="AM21" i="12"/>
  <c r="AI21" i="12"/>
  <c r="AE21" i="12"/>
  <c r="AM20" i="12"/>
  <c r="AI20" i="12"/>
  <c r="AE20" i="12"/>
  <c r="AM19" i="12"/>
  <c r="AI19" i="12"/>
  <c r="AE19" i="12"/>
  <c r="AL30" i="12"/>
  <c r="AH30" i="12"/>
  <c r="AD30" i="12"/>
  <c r="AL29" i="12"/>
  <c r="AH29" i="12"/>
  <c r="AD29" i="12"/>
  <c r="AL28" i="12"/>
  <c r="AH28" i="12"/>
  <c r="AD28" i="12"/>
  <c r="AL27" i="12"/>
  <c r="AH27" i="12"/>
  <c r="AD27" i="12"/>
  <c r="AL26" i="12"/>
  <c r="AH26" i="12"/>
  <c r="AD26" i="12"/>
  <c r="AL25" i="12"/>
  <c r="AH25" i="12"/>
  <c r="AD25" i="12"/>
  <c r="AL24" i="12"/>
  <c r="AH24" i="12"/>
  <c r="AD24" i="12"/>
  <c r="AL23" i="12"/>
  <c r="AH23" i="12"/>
  <c r="AD23" i="12"/>
  <c r="AL22" i="12"/>
  <c r="AH22" i="12"/>
  <c r="AD22" i="12"/>
  <c r="AL21" i="12"/>
  <c r="AH21" i="12"/>
  <c r="AD21" i="12"/>
  <c r="AL20" i="12"/>
  <c r="AH20" i="12"/>
  <c r="AD20" i="12"/>
  <c r="AL19" i="12"/>
  <c r="AH19" i="12"/>
  <c r="AD19" i="12"/>
  <c r="AO30" i="12"/>
  <c r="AK30" i="12"/>
  <c r="AG30" i="12"/>
  <c r="AC30" i="12"/>
  <c r="AO29" i="12"/>
  <c r="AK29" i="12"/>
  <c r="AG29" i="12"/>
  <c r="AC29" i="12"/>
  <c r="AO28" i="12"/>
  <c r="AK28" i="12"/>
  <c r="AG28" i="12"/>
  <c r="AC28" i="12"/>
  <c r="AO27" i="12"/>
  <c r="AK27" i="12"/>
  <c r="AG27" i="12"/>
  <c r="AC27" i="12"/>
  <c r="AO26" i="12"/>
  <c r="AK26" i="12"/>
  <c r="AG26" i="12"/>
  <c r="AC26" i="12"/>
  <c r="AO25" i="12"/>
  <c r="AK25" i="12"/>
  <c r="AG25" i="12"/>
  <c r="AC25" i="12"/>
  <c r="AO24" i="12"/>
  <c r="AK24" i="12"/>
  <c r="AG24" i="12"/>
  <c r="AC24" i="12"/>
  <c r="AO23" i="12"/>
  <c r="AK23" i="12"/>
  <c r="AG23" i="12"/>
  <c r="AC23" i="12"/>
  <c r="AO22" i="12"/>
  <c r="AK22" i="12"/>
  <c r="AG22" i="12"/>
  <c r="AC22" i="12"/>
  <c r="AO21" i="12"/>
  <c r="AK21" i="12"/>
  <c r="AG21" i="12"/>
  <c r="AC21" i="12"/>
  <c r="AO20" i="12"/>
  <c r="AK20" i="12"/>
  <c r="AG20" i="12"/>
  <c r="AC20" i="12"/>
  <c r="AO19" i="12"/>
  <c r="AK19" i="12"/>
  <c r="AG19" i="12"/>
  <c r="AC19" i="12"/>
  <c r="AN30" i="12"/>
  <c r="AJ30" i="12"/>
  <c r="AF30" i="12"/>
  <c r="AB30" i="12"/>
  <c r="AN29" i="12"/>
  <c r="AJ29" i="12"/>
  <c r="AF29" i="12"/>
  <c r="AB29" i="12"/>
  <c r="AN28" i="12"/>
  <c r="AJ28" i="12"/>
  <c r="AF28" i="12"/>
  <c r="AB28" i="12"/>
  <c r="AN27" i="12"/>
  <c r="AJ27" i="12"/>
  <c r="AF27" i="12"/>
  <c r="AB27" i="12"/>
  <c r="AN26" i="12"/>
  <c r="AJ26" i="12"/>
  <c r="AF26" i="12"/>
  <c r="AB26" i="12"/>
  <c r="AN25" i="12"/>
  <c r="AJ25" i="12"/>
  <c r="AF25" i="12"/>
  <c r="AB25" i="12"/>
  <c r="AN24" i="12"/>
  <c r="AJ24" i="12"/>
  <c r="AF24" i="12"/>
  <c r="AB24" i="12"/>
  <c r="AN23" i="12"/>
  <c r="AJ23" i="12"/>
  <c r="AF23" i="12"/>
  <c r="AB23" i="12"/>
  <c r="AN22" i="12"/>
  <c r="AJ22" i="12"/>
  <c r="AF22" i="12"/>
  <c r="AB22" i="12"/>
  <c r="AN21" i="12"/>
  <c r="AJ21" i="12"/>
  <c r="AF21" i="12"/>
  <c r="AB21" i="12"/>
  <c r="AN20" i="12"/>
  <c r="AJ20" i="12"/>
  <c r="AF20" i="12"/>
  <c r="AB20" i="12"/>
  <c r="AN19" i="12"/>
  <c r="AJ19" i="12"/>
  <c r="AF19" i="12"/>
  <c r="AB19" i="12"/>
  <c r="AL18" i="12"/>
  <c r="AH18" i="12"/>
  <c r="AD18" i="12"/>
  <c r="AL17" i="12"/>
  <c r="AH17" i="12"/>
  <c r="AD17" i="12"/>
  <c r="AL16" i="12"/>
  <c r="AH16" i="12"/>
  <c r="AD16" i="12"/>
  <c r="AL15" i="12"/>
  <c r="AH15" i="12"/>
  <c r="AD15" i="12"/>
  <c r="AL14" i="12"/>
  <c r="AH14" i="12"/>
  <c r="AD14" i="12"/>
  <c r="AL13" i="12"/>
  <c r="AH13" i="12"/>
  <c r="AD13" i="12"/>
  <c r="AO18" i="12"/>
  <c r="AK18" i="12"/>
  <c r="AG18" i="12"/>
  <c r="AC18" i="12"/>
  <c r="AO17" i="12"/>
  <c r="AK17" i="12"/>
  <c r="AG17" i="12"/>
  <c r="AC17" i="12"/>
  <c r="AO16" i="12"/>
  <c r="AK16" i="12"/>
  <c r="AG16" i="12"/>
  <c r="AC16" i="12"/>
  <c r="AO15" i="12"/>
  <c r="AK15" i="12"/>
  <c r="AG15" i="12"/>
  <c r="AC15" i="12"/>
  <c r="AO14" i="12"/>
  <c r="AK14" i="12"/>
  <c r="AG14" i="12"/>
  <c r="AC14" i="12"/>
  <c r="AO13" i="12"/>
  <c r="AK13" i="12"/>
  <c r="AG13" i="12"/>
  <c r="AC13" i="12"/>
  <c r="AN18" i="12"/>
  <c r="AJ18" i="12"/>
  <c r="AF18" i="12"/>
  <c r="AB18" i="12"/>
  <c r="AN17" i="12"/>
  <c r="AJ17" i="12"/>
  <c r="AF17" i="12"/>
  <c r="AB17" i="12"/>
  <c r="AN16" i="12"/>
  <c r="AJ16" i="12"/>
  <c r="AF16" i="12"/>
  <c r="AB16" i="12"/>
  <c r="AN15" i="12"/>
  <c r="AJ15" i="12"/>
  <c r="AF15" i="12"/>
  <c r="AB15" i="12"/>
  <c r="AN14" i="12"/>
  <c r="AJ14" i="12"/>
  <c r="AF14" i="12"/>
  <c r="AB14" i="12"/>
  <c r="AN13" i="12"/>
  <c r="AJ13" i="12"/>
  <c r="AF13" i="12"/>
  <c r="AB13" i="12"/>
  <c r="AM18" i="12"/>
  <c r="AI18" i="12"/>
  <c r="AE18" i="12"/>
  <c r="AM17" i="12"/>
  <c r="AI17" i="12"/>
  <c r="AE17" i="12"/>
  <c r="AM16" i="12"/>
  <c r="AI16" i="12"/>
  <c r="AE16" i="12"/>
  <c r="AM15" i="12"/>
  <c r="AI15" i="12"/>
  <c r="AE15" i="12"/>
  <c r="AM14" i="12"/>
  <c r="AI14" i="12"/>
  <c r="AE14" i="12"/>
  <c r="AM13" i="12"/>
  <c r="AI13" i="12"/>
  <c r="AE13" i="12"/>
  <c r="AN42" i="11"/>
  <c r="AJ42" i="11"/>
  <c r="AF42" i="11"/>
  <c r="AB42" i="11"/>
  <c r="AN41" i="11"/>
  <c r="AJ41" i="11"/>
  <c r="AF41" i="11"/>
  <c r="AB41" i="11"/>
  <c r="AN40" i="11"/>
  <c r="AJ40" i="11"/>
  <c r="AF40" i="11"/>
  <c r="AB40" i="11"/>
  <c r="AN39" i="11"/>
  <c r="AJ39" i="11"/>
  <c r="AF39" i="11"/>
  <c r="AB39" i="11"/>
  <c r="AN38" i="11"/>
  <c r="AJ38" i="11"/>
  <c r="AF38" i="11"/>
  <c r="AB38" i="11"/>
  <c r="AN37" i="11"/>
  <c r="AJ37" i="11"/>
  <c r="AF37" i="11"/>
  <c r="AB37" i="11"/>
  <c r="AN36" i="11"/>
  <c r="AJ36" i="11"/>
  <c r="AF36" i="11"/>
  <c r="AB36" i="11"/>
  <c r="AN35" i="11"/>
  <c r="AJ35" i="11"/>
  <c r="AF35" i="11"/>
  <c r="AB35" i="11"/>
  <c r="AN34" i="11"/>
  <c r="AJ34" i="11"/>
  <c r="AF34" i="11"/>
  <c r="AB34" i="11"/>
  <c r="AM42" i="11"/>
  <c r="AI42" i="11"/>
  <c r="AE42" i="11"/>
  <c r="AM41" i="11"/>
  <c r="AI41" i="11"/>
  <c r="AE41" i="11"/>
  <c r="AM40" i="11"/>
  <c r="AI40" i="11"/>
  <c r="AE40" i="11"/>
  <c r="AM39" i="11"/>
  <c r="AI39" i="11"/>
  <c r="AE39" i="11"/>
  <c r="AM38" i="11"/>
  <c r="AI38" i="11"/>
  <c r="AE38" i="11"/>
  <c r="AM37" i="11"/>
  <c r="AI37" i="11"/>
  <c r="AE37" i="11"/>
  <c r="AM36" i="11"/>
  <c r="AI36" i="11"/>
  <c r="AE36" i="11"/>
  <c r="AM35" i="11"/>
  <c r="AI35" i="11"/>
  <c r="AE35" i="11"/>
  <c r="AM34" i="11"/>
  <c r="AI34" i="11"/>
  <c r="AE34" i="11"/>
  <c r="AL42" i="11"/>
  <c r="AH42" i="11"/>
  <c r="AD42" i="11"/>
  <c r="AL41" i="11"/>
  <c r="AH41" i="11"/>
  <c r="AD41" i="11"/>
  <c r="AL40" i="11"/>
  <c r="AH40" i="11"/>
  <c r="AD40" i="11"/>
  <c r="AL39" i="11"/>
  <c r="AH39" i="11"/>
  <c r="AD39" i="11"/>
  <c r="AL38" i="11"/>
  <c r="AH38" i="11"/>
  <c r="AD38" i="11"/>
  <c r="AL37" i="11"/>
  <c r="AH37" i="11"/>
  <c r="AD37" i="11"/>
  <c r="AL36" i="11"/>
  <c r="AH36" i="11"/>
  <c r="AD36" i="11"/>
  <c r="AL35" i="11"/>
  <c r="AH35" i="11"/>
  <c r="AD35" i="11"/>
  <c r="AL34" i="11"/>
  <c r="AH34" i="11"/>
  <c r="AD34" i="11"/>
  <c r="AO42" i="11"/>
  <c r="AK42" i="11"/>
  <c r="AG42" i="11"/>
  <c r="AC42" i="11"/>
  <c r="AO41" i="11"/>
  <c r="AK41" i="11"/>
  <c r="AG41" i="11"/>
  <c r="AC41" i="11"/>
  <c r="AO40" i="11"/>
  <c r="AK40" i="11"/>
  <c r="AG40" i="11"/>
  <c r="AC40" i="11"/>
  <c r="AO39" i="11"/>
  <c r="AK39" i="11"/>
  <c r="AG39" i="11"/>
  <c r="AC39" i="11"/>
  <c r="AO38" i="11"/>
  <c r="AK38" i="11"/>
  <c r="AG38" i="11"/>
  <c r="AC38" i="11"/>
  <c r="AO37" i="11"/>
  <c r="AK37" i="11"/>
  <c r="AG37" i="11"/>
  <c r="AC37" i="11"/>
  <c r="AO36" i="11"/>
  <c r="AK36" i="11"/>
  <c r="AG36" i="11"/>
  <c r="AC36" i="11"/>
  <c r="AO35" i="11"/>
  <c r="AK35" i="11"/>
  <c r="AG35" i="11"/>
  <c r="AC35" i="11"/>
  <c r="AO34" i="11"/>
  <c r="AK34" i="11"/>
  <c r="AG34" i="11"/>
  <c r="AC34" i="11"/>
  <c r="AO33" i="11"/>
  <c r="AK33" i="11"/>
  <c r="AG33" i="11"/>
  <c r="AC33" i="11"/>
  <c r="AO32" i="11"/>
  <c r="AK32" i="11"/>
  <c r="AG32" i="11"/>
  <c r="AC32" i="11"/>
  <c r="AO31" i="11"/>
  <c r="AK31" i="11"/>
  <c r="AG31" i="11"/>
  <c r="AC31" i="11"/>
  <c r="AO30" i="11"/>
  <c r="AK30" i="11"/>
  <c r="AG30" i="11"/>
  <c r="AC30" i="11"/>
  <c r="AO29" i="11"/>
  <c r="AK29" i="11"/>
  <c r="AG29" i="11"/>
  <c r="AC29" i="11"/>
  <c r="AO28" i="11"/>
  <c r="AK28" i="11"/>
  <c r="AG28" i="11"/>
  <c r="AC28" i="11"/>
  <c r="AO27" i="11"/>
  <c r="AK27" i="11"/>
  <c r="AG27" i="11"/>
  <c r="AC27" i="11"/>
  <c r="AO26" i="11"/>
  <c r="AK26" i="11"/>
  <c r="AG26" i="11"/>
  <c r="AC26" i="11"/>
  <c r="AO25" i="11"/>
  <c r="AK25" i="11"/>
  <c r="AG25" i="11"/>
  <c r="AC25" i="11"/>
  <c r="AO24" i="11"/>
  <c r="AK24" i="11"/>
  <c r="AG24" i="11"/>
  <c r="AC24" i="11"/>
  <c r="AO23" i="11"/>
  <c r="AK23" i="11"/>
  <c r="AG23" i="11"/>
  <c r="AC23" i="11"/>
  <c r="AO22" i="11"/>
  <c r="AK22" i="11"/>
  <c r="AG22" i="11"/>
  <c r="AC22" i="11"/>
  <c r="AL21" i="11"/>
  <c r="AH21" i="11"/>
  <c r="AD21" i="11"/>
  <c r="AL20" i="11"/>
  <c r="AH20" i="11"/>
  <c r="AD20" i="11"/>
  <c r="AL19" i="11"/>
  <c r="AH19" i="11"/>
  <c r="AD19" i="11"/>
  <c r="AL18" i="11"/>
  <c r="AH18" i="11"/>
  <c r="AD18" i="11"/>
  <c r="AL17" i="11"/>
  <c r="AH17" i="11"/>
  <c r="AD17" i="11"/>
  <c r="AL16" i="11"/>
  <c r="AH16" i="11"/>
  <c r="AD16" i="11"/>
  <c r="AM15" i="11"/>
  <c r="AI15" i="11"/>
  <c r="AE15" i="11"/>
  <c r="AN14" i="11"/>
  <c r="AJ14" i="11"/>
  <c r="AF14" i="11"/>
  <c r="AB14" i="11"/>
  <c r="AO13" i="11"/>
  <c r="AK13" i="11"/>
  <c r="AG13" i="11"/>
  <c r="AC13" i="11"/>
  <c r="AN33" i="11"/>
  <c r="AJ33" i="11"/>
  <c r="AF33" i="11"/>
  <c r="AB33" i="11"/>
  <c r="AN32" i="11"/>
  <c r="AJ32" i="11"/>
  <c r="AF32" i="11"/>
  <c r="AB32" i="11"/>
  <c r="AN31" i="11"/>
  <c r="AJ31" i="11"/>
  <c r="AF31" i="11"/>
  <c r="AB31" i="11"/>
  <c r="AN30" i="11"/>
  <c r="AJ30" i="11"/>
  <c r="AF30" i="11"/>
  <c r="AB30" i="11"/>
  <c r="AN29" i="11"/>
  <c r="AJ29" i="11"/>
  <c r="AF29" i="11"/>
  <c r="AB29" i="11"/>
  <c r="AN28" i="11"/>
  <c r="AJ28" i="11"/>
  <c r="AF28" i="11"/>
  <c r="AB28" i="11"/>
  <c r="AN27" i="11"/>
  <c r="AJ27" i="11"/>
  <c r="AF27" i="11"/>
  <c r="AB27" i="11"/>
  <c r="AN26" i="11"/>
  <c r="AJ26" i="11"/>
  <c r="AF26" i="11"/>
  <c r="AB26" i="11"/>
  <c r="AN25" i="11"/>
  <c r="AJ25" i="11"/>
  <c r="AF25" i="11"/>
  <c r="AB25" i="11"/>
  <c r="AN24" i="11"/>
  <c r="AJ24" i="11"/>
  <c r="AF24" i="11"/>
  <c r="AB24" i="11"/>
  <c r="AN23" i="11"/>
  <c r="AJ23" i="11"/>
  <c r="AF23" i="11"/>
  <c r="AB23" i="11"/>
  <c r="AN22" i="11"/>
  <c r="AJ22" i="11"/>
  <c r="AF22" i="11"/>
  <c r="AB22" i="11"/>
  <c r="AO21" i="11"/>
  <c r="AK21" i="11"/>
  <c r="AG21" i="11"/>
  <c r="AC21" i="11"/>
  <c r="AO20" i="11"/>
  <c r="AK20" i="11"/>
  <c r="AG20" i="11"/>
  <c r="AC20" i="11"/>
  <c r="AO19" i="11"/>
  <c r="AK19" i="11"/>
  <c r="AG19" i="11"/>
  <c r="AC19" i="11"/>
  <c r="AO18" i="11"/>
  <c r="AK18" i="11"/>
  <c r="AG18" i="11"/>
  <c r="AC18" i="11"/>
  <c r="AO17" i="11"/>
  <c r="AK17" i="11"/>
  <c r="AG17" i="11"/>
  <c r="AC17" i="11"/>
  <c r="AO16" i="11"/>
  <c r="AK16" i="11"/>
  <c r="AG16" i="11"/>
  <c r="AC16" i="11"/>
  <c r="AL15" i="11"/>
  <c r="AH15" i="11"/>
  <c r="AD15" i="11"/>
  <c r="AM14" i="11"/>
  <c r="AI14" i="11"/>
  <c r="AE14" i="11"/>
  <c r="AN13" i="11"/>
  <c r="AJ13" i="11"/>
  <c r="AF13" i="11"/>
  <c r="AB13" i="11"/>
  <c r="AM33" i="11"/>
  <c r="AI33" i="11"/>
  <c r="AE33" i="11"/>
  <c r="AM32" i="11"/>
  <c r="AI32" i="11"/>
  <c r="AE32" i="11"/>
  <c r="AM31" i="11"/>
  <c r="AI31" i="11"/>
  <c r="AE31" i="11"/>
  <c r="AM30" i="11"/>
  <c r="AI30" i="11"/>
  <c r="AE30" i="11"/>
  <c r="AM29" i="11"/>
  <c r="AI29" i="11"/>
  <c r="AE29" i="11"/>
  <c r="AM28" i="11"/>
  <c r="AI28" i="11"/>
  <c r="AE28" i="11"/>
  <c r="AM27" i="11"/>
  <c r="AI27" i="11"/>
  <c r="AE27" i="11"/>
  <c r="AM26" i="11"/>
  <c r="AI26" i="11"/>
  <c r="AE26" i="11"/>
  <c r="AM25" i="11"/>
  <c r="AI25" i="11"/>
  <c r="AE25" i="11"/>
  <c r="AM24" i="11"/>
  <c r="AI24" i="11"/>
  <c r="AE24" i="11"/>
  <c r="AM23" i="11"/>
  <c r="AI23" i="11"/>
  <c r="AE23" i="11"/>
  <c r="AM22" i="11"/>
  <c r="AI22" i="11"/>
  <c r="AE22" i="11"/>
  <c r="AN21" i="11"/>
  <c r="AJ21" i="11"/>
  <c r="AF21" i="11"/>
  <c r="AB21" i="11"/>
  <c r="AN20" i="11"/>
  <c r="AJ20" i="11"/>
  <c r="AF20" i="11"/>
  <c r="AB20" i="11"/>
  <c r="AN19" i="11"/>
  <c r="AJ19" i="11"/>
  <c r="AF19" i="11"/>
  <c r="AB19" i="11"/>
  <c r="AN18" i="11"/>
  <c r="AJ18" i="11"/>
  <c r="AF18" i="11"/>
  <c r="AB18" i="11"/>
  <c r="AN17" i="11"/>
  <c r="AJ17" i="11"/>
  <c r="AF17" i="11"/>
  <c r="AB17" i="11"/>
  <c r="AN16" i="11"/>
  <c r="AJ16" i="11"/>
  <c r="AF16" i="11"/>
  <c r="AB16" i="11"/>
  <c r="AO15" i="11"/>
  <c r="AK15" i="11"/>
  <c r="AG15" i="11"/>
  <c r="AC15" i="11"/>
  <c r="AL14" i="11"/>
  <c r="AH14" i="11"/>
  <c r="AD14" i="11"/>
  <c r="AM13" i="11"/>
  <c r="AI13" i="11"/>
  <c r="AE13" i="11"/>
  <c r="AL33" i="11"/>
  <c r="AH33" i="11"/>
  <c r="AD33" i="11"/>
  <c r="AL32" i="11"/>
  <c r="AH32" i="11"/>
  <c r="AD32" i="11"/>
  <c r="AL31" i="11"/>
  <c r="AH31" i="11"/>
  <c r="AD31" i="11"/>
  <c r="AL30" i="11"/>
  <c r="AH30" i="11"/>
  <c r="AD30" i="11"/>
  <c r="AL29" i="11"/>
  <c r="AH29" i="11"/>
  <c r="AD29" i="11"/>
  <c r="AL28" i="11"/>
  <c r="AH28" i="11"/>
  <c r="AD28" i="11"/>
  <c r="AL27" i="11"/>
  <c r="AH27" i="11"/>
  <c r="AD27" i="11"/>
  <c r="AL26" i="11"/>
  <c r="AH26" i="11"/>
  <c r="AD26" i="11"/>
  <c r="AL25" i="11"/>
  <c r="AH25" i="11"/>
  <c r="AD25" i="11"/>
  <c r="AL24" i="11"/>
  <c r="AH24" i="11"/>
  <c r="AD24" i="11"/>
  <c r="AL23" i="11"/>
  <c r="AH23" i="11"/>
  <c r="AD23" i="11"/>
  <c r="AL22" i="11"/>
  <c r="AH22" i="11"/>
  <c r="AD22" i="11"/>
  <c r="AM21" i="11"/>
  <c r="AI21" i="11"/>
  <c r="AE21" i="11"/>
  <c r="AM20" i="11"/>
  <c r="AI20" i="11"/>
  <c r="AE20" i="11"/>
  <c r="AM19" i="11"/>
  <c r="AI19" i="11"/>
  <c r="AE19" i="11"/>
  <c r="AM18" i="11"/>
  <c r="AI18" i="11"/>
  <c r="AE18" i="11"/>
  <c r="AM17" i="11"/>
  <c r="AI17" i="11"/>
  <c r="AE17" i="11"/>
  <c r="AM16" i="11"/>
  <c r="AI16" i="11"/>
  <c r="AE16" i="11"/>
  <c r="AN15" i="11"/>
  <c r="AJ15" i="11"/>
  <c r="AF15" i="11"/>
  <c r="AB15" i="11"/>
  <c r="AO14" i="11"/>
  <c r="AK14" i="11"/>
  <c r="AG14" i="11"/>
  <c r="AC14" i="11"/>
  <c r="AL13" i="11"/>
  <c r="AH13" i="11"/>
  <c r="AD13" i="11"/>
  <c r="AO42" i="10"/>
  <c r="AK42" i="10"/>
  <c r="AG42" i="10"/>
  <c r="AC42" i="10"/>
  <c r="AO41" i="10"/>
  <c r="AK41" i="10"/>
  <c r="AG41" i="10"/>
  <c r="AC41" i="10"/>
  <c r="AO40" i="10"/>
  <c r="AK40" i="10"/>
  <c r="AG40" i="10"/>
  <c r="AC40" i="10"/>
  <c r="AO39" i="10"/>
  <c r="AK39" i="10"/>
  <c r="AG39" i="10"/>
  <c r="AC39" i="10"/>
  <c r="AO38" i="10"/>
  <c r="AK38" i="10"/>
  <c r="AG38" i="10"/>
  <c r="AC38" i="10"/>
  <c r="AO37" i="10"/>
  <c r="AK37" i="10"/>
  <c r="AG37" i="10"/>
  <c r="AC37" i="10"/>
  <c r="AO36" i="10"/>
  <c r="AK36" i="10"/>
  <c r="AG36" i="10"/>
  <c r="AC36" i="10"/>
  <c r="AO35" i="10"/>
  <c r="AK35" i="10"/>
  <c r="AG35" i="10"/>
  <c r="AC35" i="10"/>
  <c r="AO34" i="10"/>
  <c r="AK34" i="10"/>
  <c r="AG34" i="10"/>
  <c r="AC34" i="10"/>
  <c r="AO33" i="10"/>
  <c r="AK33" i="10"/>
  <c r="AG33" i="10"/>
  <c r="AC33" i="10"/>
  <c r="AO32" i="10"/>
  <c r="AK32" i="10"/>
  <c r="AG32" i="10"/>
  <c r="AC32" i="10"/>
  <c r="AO31" i="10"/>
  <c r="AK31" i="10"/>
  <c r="AG31" i="10"/>
  <c r="AC31" i="10"/>
  <c r="AO30" i="10"/>
  <c r="AK30" i="10"/>
  <c r="AG30" i="10"/>
  <c r="AC30" i="10"/>
  <c r="AO29" i="10"/>
  <c r="AK29" i="10"/>
  <c r="AG29" i="10"/>
  <c r="AC29" i="10"/>
  <c r="AO28" i="10"/>
  <c r="AK28" i="10"/>
  <c r="AG28" i="10"/>
  <c r="AC28" i="10"/>
  <c r="AO27" i="10"/>
  <c r="AK27" i="10"/>
  <c r="AG27" i="10"/>
  <c r="AC27" i="10"/>
  <c r="AO26" i="10"/>
  <c r="AK26" i="10"/>
  <c r="AG26" i="10"/>
  <c r="AC26" i="10"/>
  <c r="AO25" i="10"/>
  <c r="AK25" i="10"/>
  <c r="AG25" i="10"/>
  <c r="AC25" i="10"/>
  <c r="AO24" i="10"/>
  <c r="AN42" i="10"/>
  <c r="AJ42" i="10"/>
  <c r="AF42" i="10"/>
  <c r="AB42" i="10"/>
  <c r="AN41" i="10"/>
  <c r="AJ41" i="10"/>
  <c r="AF41" i="10"/>
  <c r="AB41" i="10"/>
  <c r="AN40" i="10"/>
  <c r="AJ40" i="10"/>
  <c r="AF40" i="10"/>
  <c r="AB40" i="10"/>
  <c r="AN39" i="10"/>
  <c r="AJ39" i="10"/>
  <c r="AF39" i="10"/>
  <c r="AB39" i="10"/>
  <c r="AN38" i="10"/>
  <c r="AJ38" i="10"/>
  <c r="AF38" i="10"/>
  <c r="AB38" i="10"/>
  <c r="AN37" i="10"/>
  <c r="AJ37" i="10"/>
  <c r="AF37" i="10"/>
  <c r="AB37" i="10"/>
  <c r="AN36" i="10"/>
  <c r="AJ36" i="10"/>
  <c r="AF36" i="10"/>
  <c r="AB36" i="10"/>
  <c r="AN35" i="10"/>
  <c r="AJ35" i="10"/>
  <c r="AF35" i="10"/>
  <c r="AB35" i="10"/>
  <c r="AN34" i="10"/>
  <c r="AJ34" i="10"/>
  <c r="AF34" i="10"/>
  <c r="AB34" i="10"/>
  <c r="AN33" i="10"/>
  <c r="AJ33" i="10"/>
  <c r="AF33" i="10"/>
  <c r="AB33" i="10"/>
  <c r="AN32" i="10"/>
  <c r="AJ32" i="10"/>
  <c r="AF32" i="10"/>
  <c r="AB32" i="10"/>
  <c r="AN31" i="10"/>
  <c r="AJ31" i="10"/>
  <c r="AF31" i="10"/>
  <c r="AB31" i="10"/>
  <c r="AN30" i="10"/>
  <c r="AJ30" i="10"/>
  <c r="AF30" i="10"/>
  <c r="AB30" i="10"/>
  <c r="AN29" i="10"/>
  <c r="AJ29" i="10"/>
  <c r="AF29" i="10"/>
  <c r="AB29" i="10"/>
  <c r="AN28" i="10"/>
  <c r="AJ28" i="10"/>
  <c r="AF28" i="10"/>
  <c r="AB28" i="10"/>
  <c r="AN27" i="10"/>
  <c r="AJ27" i="10"/>
  <c r="AF27" i="10"/>
  <c r="AB27" i="10"/>
  <c r="AN26" i="10"/>
  <c r="AJ26" i="10"/>
  <c r="AF26" i="10"/>
  <c r="AB26" i="10"/>
  <c r="AN25" i="10"/>
  <c r="AJ25" i="10"/>
  <c r="AF25" i="10"/>
  <c r="AB25" i="10"/>
  <c r="AM42" i="10"/>
  <c r="AI42" i="10"/>
  <c r="AE42" i="10"/>
  <c r="AM41" i="10"/>
  <c r="AI41" i="10"/>
  <c r="AE41" i="10"/>
  <c r="AM40" i="10"/>
  <c r="AI40" i="10"/>
  <c r="AE40" i="10"/>
  <c r="AM39" i="10"/>
  <c r="AI39" i="10"/>
  <c r="AE39" i="10"/>
  <c r="AM38" i="10"/>
  <c r="AI38" i="10"/>
  <c r="AE38" i="10"/>
  <c r="AM37" i="10"/>
  <c r="AI37" i="10"/>
  <c r="AE37" i="10"/>
  <c r="AM36" i="10"/>
  <c r="AI36" i="10"/>
  <c r="AE36" i="10"/>
  <c r="AM35" i="10"/>
  <c r="AI35" i="10"/>
  <c r="AE35" i="10"/>
  <c r="AM34" i="10"/>
  <c r="AI34" i="10"/>
  <c r="AE34" i="10"/>
  <c r="AM33" i="10"/>
  <c r="AI33" i="10"/>
  <c r="AE33" i="10"/>
  <c r="AM32" i="10"/>
  <c r="AI32" i="10"/>
  <c r="AE32" i="10"/>
  <c r="AM31" i="10"/>
  <c r="AI31" i="10"/>
  <c r="AE31" i="10"/>
  <c r="AM30" i="10"/>
  <c r="AI30" i="10"/>
  <c r="AE30" i="10"/>
  <c r="AM29" i="10"/>
  <c r="AI29" i="10"/>
  <c r="AE29" i="10"/>
  <c r="AM28" i="10"/>
  <c r="AI28" i="10"/>
  <c r="AE28" i="10"/>
  <c r="AM27" i="10"/>
  <c r="AI27" i="10"/>
  <c r="AE27" i="10"/>
  <c r="AM26" i="10"/>
  <c r="AI26" i="10"/>
  <c r="AE26" i="10"/>
  <c r="AM25" i="10"/>
  <c r="AI25" i="10"/>
  <c r="AE25" i="10"/>
  <c r="AL42" i="10"/>
  <c r="AH42" i="10"/>
  <c r="AD42" i="10"/>
  <c r="AL41" i="10"/>
  <c r="AH41" i="10"/>
  <c r="AD41" i="10"/>
  <c r="AL40" i="10"/>
  <c r="AH40" i="10"/>
  <c r="AD40" i="10"/>
  <c r="AL39" i="10"/>
  <c r="AH39" i="10"/>
  <c r="AD39" i="10"/>
  <c r="AL38" i="10"/>
  <c r="AH38" i="10"/>
  <c r="AD38" i="10"/>
  <c r="AL37" i="10"/>
  <c r="AH37" i="10"/>
  <c r="AD37" i="10"/>
  <c r="AL36" i="10"/>
  <c r="AH36" i="10"/>
  <c r="AD36" i="10"/>
  <c r="AL35" i="10"/>
  <c r="AH35" i="10"/>
  <c r="AD35" i="10"/>
  <c r="AL34" i="10"/>
  <c r="AH34" i="10"/>
  <c r="AD34" i="10"/>
  <c r="AL33" i="10"/>
  <c r="AH33" i="10"/>
  <c r="AD33" i="10"/>
  <c r="AL32" i="10"/>
  <c r="AH32" i="10"/>
  <c r="AD32" i="10"/>
  <c r="AL31" i="10"/>
  <c r="AH31" i="10"/>
  <c r="AD31" i="10"/>
  <c r="AL30" i="10"/>
  <c r="AH30" i="10"/>
  <c r="AD30" i="10"/>
  <c r="AL29" i="10"/>
  <c r="AH29" i="10"/>
  <c r="AD29" i="10"/>
  <c r="AL28" i="10"/>
  <c r="AH28" i="10"/>
  <c r="AD28" i="10"/>
  <c r="AL27" i="10"/>
  <c r="AH27" i="10"/>
  <c r="AD27" i="10"/>
  <c r="AL26" i="10"/>
  <c r="AH26" i="10"/>
  <c r="AD26" i="10"/>
  <c r="AL25" i="10"/>
  <c r="AH25" i="10"/>
  <c r="AD25" i="10"/>
  <c r="AN24" i="10"/>
  <c r="AJ24" i="10"/>
  <c r="AF24" i="10"/>
  <c r="AB24" i="10"/>
  <c r="AN23" i="10"/>
  <c r="AJ23" i="10"/>
  <c r="AF23" i="10"/>
  <c r="AB23" i="10"/>
  <c r="AN22" i="10"/>
  <c r="AJ22" i="10"/>
  <c r="AF22" i="10"/>
  <c r="AB22" i="10"/>
  <c r="AN21" i="10"/>
  <c r="AJ21" i="10"/>
  <c r="AF21" i="10"/>
  <c r="AB21" i="10"/>
  <c r="AN20" i="10"/>
  <c r="AJ20" i="10"/>
  <c r="AF20" i="10"/>
  <c r="AB20" i="10"/>
  <c r="AN19" i="10"/>
  <c r="AJ19" i="10"/>
  <c r="AF19" i="10"/>
  <c r="AB19" i="10"/>
  <c r="AN18" i="10"/>
  <c r="AJ18" i="10"/>
  <c r="AF18" i="10"/>
  <c r="AB18" i="10"/>
  <c r="AN17" i="10"/>
  <c r="AJ17" i="10"/>
  <c r="AF17" i="10"/>
  <c r="AB17" i="10"/>
  <c r="AN16" i="10"/>
  <c r="AJ16" i="10"/>
  <c r="AF16" i="10"/>
  <c r="AB16" i="10"/>
  <c r="AN15" i="10"/>
  <c r="AJ15" i="10"/>
  <c r="AF15" i="10"/>
  <c r="AB15" i="10"/>
  <c r="AN14" i="10"/>
  <c r="AJ14" i="10"/>
  <c r="AF14" i="10"/>
  <c r="AB14" i="10"/>
  <c r="AN13" i="10"/>
  <c r="AJ13" i="10"/>
  <c r="AF13" i="10"/>
  <c r="AB13" i="10"/>
  <c r="AO42" i="9"/>
  <c r="AK42" i="9"/>
  <c r="AG42" i="9"/>
  <c r="AC42" i="9"/>
  <c r="AO41" i="9"/>
  <c r="AK41" i="9"/>
  <c r="AG41" i="9"/>
  <c r="AC41" i="9"/>
  <c r="AO40" i="9"/>
  <c r="AK40" i="9"/>
  <c r="AG40" i="9"/>
  <c r="AC40" i="9"/>
  <c r="AM24" i="10"/>
  <c r="AI24" i="10"/>
  <c r="AE24" i="10"/>
  <c r="AM23" i="10"/>
  <c r="AI23" i="10"/>
  <c r="AE23" i="10"/>
  <c r="AM22" i="10"/>
  <c r="AI22" i="10"/>
  <c r="AE22" i="10"/>
  <c r="AM21" i="10"/>
  <c r="AI21" i="10"/>
  <c r="AE21" i="10"/>
  <c r="AM20" i="10"/>
  <c r="AI20" i="10"/>
  <c r="AE20" i="10"/>
  <c r="AM19" i="10"/>
  <c r="AI19" i="10"/>
  <c r="AE19" i="10"/>
  <c r="AM18" i="10"/>
  <c r="AI18" i="10"/>
  <c r="AE18" i="10"/>
  <c r="AM17" i="10"/>
  <c r="AI17" i="10"/>
  <c r="AE17" i="10"/>
  <c r="AM16" i="10"/>
  <c r="AI16" i="10"/>
  <c r="AE16" i="10"/>
  <c r="AM15" i="10"/>
  <c r="AI15" i="10"/>
  <c r="AE15" i="10"/>
  <c r="AM14" i="10"/>
  <c r="AI14" i="10"/>
  <c r="AE14" i="10"/>
  <c r="AM13" i="10"/>
  <c r="AI13" i="10"/>
  <c r="AE13" i="10"/>
  <c r="AN42" i="9"/>
  <c r="AJ42" i="9"/>
  <c r="AF42" i="9"/>
  <c r="AB42" i="9"/>
  <c r="AN41" i="9"/>
  <c r="AJ41" i="9"/>
  <c r="AF41" i="9"/>
  <c r="AB41" i="9"/>
  <c r="AN40" i="9"/>
  <c r="AJ40" i="9"/>
  <c r="AF40" i="9"/>
  <c r="AB40" i="9"/>
  <c r="AL24" i="10"/>
  <c r="AH24" i="10"/>
  <c r="AD24" i="10"/>
  <c r="AL23" i="10"/>
  <c r="AH23" i="10"/>
  <c r="AD23" i="10"/>
  <c r="AL22" i="10"/>
  <c r="AH22" i="10"/>
  <c r="AD22" i="10"/>
  <c r="AL21" i="10"/>
  <c r="AH21" i="10"/>
  <c r="AD21" i="10"/>
  <c r="AL20" i="10"/>
  <c r="AH20" i="10"/>
  <c r="AD20" i="10"/>
  <c r="AL19" i="10"/>
  <c r="AH19" i="10"/>
  <c r="AD19" i="10"/>
  <c r="AL18" i="10"/>
  <c r="AH18" i="10"/>
  <c r="AD18" i="10"/>
  <c r="AL17" i="10"/>
  <c r="AH17" i="10"/>
  <c r="AD17" i="10"/>
  <c r="AL16" i="10"/>
  <c r="AH16" i="10"/>
  <c r="AD16" i="10"/>
  <c r="AL15" i="10"/>
  <c r="AH15" i="10"/>
  <c r="AD15" i="10"/>
  <c r="AL14" i="10"/>
  <c r="AH14" i="10"/>
  <c r="AD14" i="10"/>
  <c r="AL13" i="10"/>
  <c r="AH13" i="10"/>
  <c r="AD13" i="10"/>
  <c r="AM42" i="9"/>
  <c r="AI42" i="9"/>
  <c r="AE42" i="9"/>
  <c r="AM41" i="9"/>
  <c r="AI41" i="9"/>
  <c r="AE41" i="9"/>
  <c r="AM40" i="9"/>
  <c r="AI40" i="9"/>
  <c r="AE40" i="9"/>
  <c r="AK24" i="10"/>
  <c r="AG24" i="10"/>
  <c r="AC24" i="10"/>
  <c r="AO23" i="10"/>
  <c r="AK23" i="10"/>
  <c r="AG23" i="10"/>
  <c r="AC23" i="10"/>
  <c r="AO22" i="10"/>
  <c r="AK22" i="10"/>
  <c r="AG22" i="10"/>
  <c r="AC22" i="10"/>
  <c r="AO21" i="10"/>
  <c r="AK21" i="10"/>
  <c r="AG21" i="10"/>
  <c r="AC21" i="10"/>
  <c r="AO20" i="10"/>
  <c r="AK20" i="10"/>
  <c r="AG20" i="10"/>
  <c r="AC20" i="10"/>
  <c r="AO19" i="10"/>
  <c r="AK19" i="10"/>
  <c r="AG19" i="10"/>
  <c r="AC19" i="10"/>
  <c r="AO18" i="10"/>
  <c r="AK18" i="10"/>
  <c r="AG18" i="10"/>
  <c r="AC18" i="10"/>
  <c r="AO17" i="10"/>
  <c r="AK17" i="10"/>
  <c r="AG17" i="10"/>
  <c r="AC17" i="10"/>
  <c r="AO16" i="10"/>
  <c r="AK16" i="10"/>
  <c r="AG16" i="10"/>
  <c r="AC16" i="10"/>
  <c r="AO15" i="10"/>
  <c r="AK15" i="10"/>
  <c r="AG15" i="10"/>
  <c r="AC15" i="10"/>
  <c r="AO14" i="10"/>
  <c r="AK14" i="10"/>
  <c r="AG14" i="10"/>
  <c r="AC14" i="10"/>
  <c r="AO13" i="10"/>
  <c r="AK13" i="10"/>
  <c r="AG13" i="10"/>
  <c r="AC13" i="10"/>
  <c r="AL42" i="9"/>
  <c r="AH42" i="9"/>
  <c r="AD42" i="9"/>
  <c r="AL41" i="9"/>
  <c r="AH41" i="9"/>
  <c r="AD41" i="9"/>
  <c r="AL40" i="9"/>
  <c r="AH40" i="9"/>
  <c r="AD40" i="9"/>
  <c r="AM39" i="9"/>
  <c r="AI39" i="9"/>
  <c r="AE39" i="9"/>
  <c r="AM38" i="9"/>
  <c r="AI38" i="9"/>
  <c r="AE38" i="9"/>
  <c r="AM37" i="9"/>
  <c r="AI37" i="9"/>
  <c r="AE37" i="9"/>
  <c r="AM36" i="9"/>
  <c r="AI36" i="9"/>
  <c r="AE36" i="9"/>
  <c r="AM35" i="9"/>
  <c r="AI35" i="9"/>
  <c r="AE35" i="9"/>
  <c r="AM34" i="9"/>
  <c r="AI34" i="9"/>
  <c r="AE34" i="9"/>
  <c r="AM33" i="9"/>
  <c r="AI33" i="9"/>
  <c r="AE33" i="9"/>
  <c r="AM32" i="9"/>
  <c r="AI32" i="9"/>
  <c r="AE32" i="9"/>
  <c r="AM31" i="9"/>
  <c r="AI31" i="9"/>
  <c r="AE31" i="9"/>
  <c r="AM30" i="9"/>
  <c r="AI30" i="9"/>
  <c r="AE30" i="9"/>
  <c r="AM29" i="9"/>
  <c r="AI29" i="9"/>
  <c r="AE29" i="9"/>
  <c r="AM28" i="9"/>
  <c r="AI28" i="9"/>
  <c r="AE28" i="9"/>
  <c r="AM27" i="9"/>
  <c r="AI27" i="9"/>
  <c r="AE27" i="9"/>
  <c r="AM26" i="9"/>
  <c r="AI26" i="9"/>
  <c r="AE26" i="9"/>
  <c r="AM25" i="9"/>
  <c r="AI25" i="9"/>
  <c r="AE25" i="9"/>
  <c r="AM24" i="9"/>
  <c r="AI24" i="9"/>
  <c r="AE24" i="9"/>
  <c r="AM23" i="9"/>
  <c r="AI23" i="9"/>
  <c r="AE23" i="9"/>
  <c r="AM22" i="9"/>
  <c r="AI22" i="9"/>
  <c r="AE22" i="9"/>
  <c r="AM21" i="9"/>
  <c r="AI21" i="9"/>
  <c r="AE21" i="9"/>
  <c r="AM20" i="9"/>
  <c r="AI20" i="9"/>
  <c r="AE20" i="9"/>
  <c r="AM19" i="9"/>
  <c r="AI19" i="9"/>
  <c r="AE19" i="9"/>
  <c r="AM18" i="9"/>
  <c r="AI18" i="9"/>
  <c r="AE18" i="9"/>
  <c r="AM17" i="9"/>
  <c r="AI17" i="9"/>
  <c r="AE17" i="9"/>
  <c r="AM16" i="9"/>
  <c r="AI16" i="9"/>
  <c r="AE16" i="9"/>
  <c r="AM15" i="9"/>
  <c r="AI15" i="9"/>
  <c r="AE15" i="9"/>
  <c r="AL39" i="9"/>
  <c r="AH39" i="9"/>
  <c r="AD39" i="9"/>
  <c r="AL38" i="9"/>
  <c r="AH38" i="9"/>
  <c r="AD38" i="9"/>
  <c r="AL37" i="9"/>
  <c r="AH37" i="9"/>
  <c r="AD37" i="9"/>
  <c r="AL36" i="9"/>
  <c r="AH36" i="9"/>
  <c r="AD36" i="9"/>
  <c r="AL35" i="9"/>
  <c r="AH35" i="9"/>
  <c r="AD35" i="9"/>
  <c r="AL34" i="9"/>
  <c r="AH34" i="9"/>
  <c r="AD34" i="9"/>
  <c r="AL33" i="9"/>
  <c r="AH33" i="9"/>
  <c r="AD33" i="9"/>
  <c r="AL32" i="9"/>
  <c r="AH32" i="9"/>
  <c r="AD32" i="9"/>
  <c r="AL31" i="9"/>
  <c r="AH31" i="9"/>
  <c r="AD31" i="9"/>
  <c r="AL30" i="9"/>
  <c r="AH30" i="9"/>
  <c r="AD30" i="9"/>
  <c r="AL29" i="9"/>
  <c r="AH29" i="9"/>
  <c r="AD29" i="9"/>
  <c r="AL28" i="9"/>
  <c r="AH28" i="9"/>
  <c r="AD28" i="9"/>
  <c r="AL27" i="9"/>
  <c r="AH27" i="9"/>
  <c r="AD27" i="9"/>
  <c r="AL26" i="9"/>
  <c r="AH26" i="9"/>
  <c r="AD26" i="9"/>
  <c r="AL25" i="9"/>
  <c r="AH25" i="9"/>
  <c r="AD25" i="9"/>
  <c r="AL24" i="9"/>
  <c r="AH24" i="9"/>
  <c r="AD24" i="9"/>
  <c r="AL23" i="9"/>
  <c r="AH23" i="9"/>
  <c r="AD23" i="9"/>
  <c r="AL22" i="9"/>
  <c r="AH22" i="9"/>
  <c r="AD22" i="9"/>
  <c r="AL21" i="9"/>
  <c r="AH21" i="9"/>
  <c r="AD21" i="9"/>
  <c r="AL20" i="9"/>
  <c r="AH20" i="9"/>
  <c r="AD20" i="9"/>
  <c r="AL19" i="9"/>
  <c r="AH19" i="9"/>
  <c r="AD19" i="9"/>
  <c r="AL18" i="9"/>
  <c r="AH18" i="9"/>
  <c r="AD18" i="9"/>
  <c r="AL17" i="9"/>
  <c r="AH17" i="9"/>
  <c r="AD17" i="9"/>
  <c r="AL16" i="9"/>
  <c r="AH16" i="9"/>
  <c r="AD16" i="9"/>
  <c r="AL15" i="9"/>
  <c r="AO39" i="9"/>
  <c r="AK39" i="9"/>
  <c r="AG39" i="9"/>
  <c r="AC39" i="9"/>
  <c r="AO38" i="9"/>
  <c r="AK38" i="9"/>
  <c r="AG38" i="9"/>
  <c r="AC38" i="9"/>
  <c r="AO37" i="9"/>
  <c r="AK37" i="9"/>
  <c r="AG37" i="9"/>
  <c r="AC37" i="9"/>
  <c r="AO36" i="9"/>
  <c r="AK36" i="9"/>
  <c r="AG36" i="9"/>
  <c r="AC36" i="9"/>
  <c r="AO35" i="9"/>
  <c r="AK35" i="9"/>
  <c r="AG35" i="9"/>
  <c r="AC35" i="9"/>
  <c r="AO34" i="9"/>
  <c r="AK34" i="9"/>
  <c r="AG34" i="9"/>
  <c r="AC34" i="9"/>
  <c r="AO33" i="9"/>
  <c r="AK33" i="9"/>
  <c r="AG33" i="9"/>
  <c r="AC33" i="9"/>
  <c r="AO32" i="9"/>
  <c r="AK32" i="9"/>
  <c r="AG32" i="9"/>
  <c r="AC32" i="9"/>
  <c r="AO31" i="9"/>
  <c r="AK31" i="9"/>
  <c r="AG31" i="9"/>
  <c r="AC31" i="9"/>
  <c r="AO30" i="9"/>
  <c r="AK30" i="9"/>
  <c r="AG30" i="9"/>
  <c r="AC30" i="9"/>
  <c r="AO29" i="9"/>
  <c r="AK29" i="9"/>
  <c r="AG29" i="9"/>
  <c r="AC29" i="9"/>
  <c r="AO28" i="9"/>
  <c r="AK28" i="9"/>
  <c r="AG28" i="9"/>
  <c r="AC28" i="9"/>
  <c r="AO27" i="9"/>
  <c r="AK27" i="9"/>
  <c r="AG27" i="9"/>
  <c r="AC27" i="9"/>
  <c r="AO26" i="9"/>
  <c r="AK26" i="9"/>
  <c r="AG26" i="9"/>
  <c r="AC26" i="9"/>
  <c r="AO25" i="9"/>
  <c r="AK25" i="9"/>
  <c r="AG25" i="9"/>
  <c r="AC25" i="9"/>
  <c r="AO24" i="9"/>
  <c r="AK24" i="9"/>
  <c r="AG24" i="9"/>
  <c r="AC24" i="9"/>
  <c r="AO23" i="9"/>
  <c r="AK23" i="9"/>
  <c r="AG23" i="9"/>
  <c r="AC23" i="9"/>
  <c r="AO22" i="9"/>
  <c r="AK22" i="9"/>
  <c r="AG22" i="9"/>
  <c r="AC22" i="9"/>
  <c r="AO21" i="9"/>
  <c r="AK21" i="9"/>
  <c r="AG21" i="9"/>
  <c r="AC21" i="9"/>
  <c r="AO20" i="9"/>
  <c r="AK20" i="9"/>
  <c r="AG20" i="9"/>
  <c r="AC20" i="9"/>
  <c r="AO19" i="9"/>
  <c r="AK19" i="9"/>
  <c r="AG19" i="9"/>
  <c r="AC19" i="9"/>
  <c r="AO18" i="9"/>
  <c r="AK18" i="9"/>
  <c r="AG18" i="9"/>
  <c r="AC18" i="9"/>
  <c r="AO17" i="9"/>
  <c r="AK17" i="9"/>
  <c r="AG17" i="9"/>
  <c r="AC17" i="9"/>
  <c r="AO16" i="9"/>
  <c r="AK16" i="9"/>
  <c r="AG16" i="9"/>
  <c r="AC16" i="9"/>
  <c r="AO15" i="9"/>
  <c r="AN39" i="9"/>
  <c r="AJ39" i="9"/>
  <c r="AF39" i="9"/>
  <c r="AB39" i="9"/>
  <c r="AN38" i="9"/>
  <c r="AJ38" i="9"/>
  <c r="AF38" i="9"/>
  <c r="AB38" i="9"/>
  <c r="AN37" i="9"/>
  <c r="AJ37" i="9"/>
  <c r="AF37" i="9"/>
  <c r="AB37" i="9"/>
  <c r="AN36" i="9"/>
  <c r="AJ36" i="9"/>
  <c r="AF36" i="9"/>
  <c r="AB36" i="9"/>
  <c r="AN35" i="9"/>
  <c r="AJ35" i="9"/>
  <c r="AF35" i="9"/>
  <c r="AB35" i="9"/>
  <c r="AN34" i="9"/>
  <c r="AJ34" i="9"/>
  <c r="AF34" i="9"/>
  <c r="AB34" i="9"/>
  <c r="AN33" i="9"/>
  <c r="AJ33" i="9"/>
  <c r="AF33" i="9"/>
  <c r="AB33" i="9"/>
  <c r="AN32" i="9"/>
  <c r="AJ32" i="9"/>
  <c r="AF32" i="9"/>
  <c r="AB32" i="9"/>
  <c r="AN31" i="9"/>
  <c r="AJ31" i="9"/>
  <c r="AF31" i="9"/>
  <c r="AB31" i="9"/>
  <c r="AN30" i="9"/>
  <c r="AJ30" i="9"/>
  <c r="AF30" i="9"/>
  <c r="AB30" i="9"/>
  <c r="AN29" i="9"/>
  <c r="AJ29" i="9"/>
  <c r="AF29" i="9"/>
  <c r="AB29" i="9"/>
  <c r="AN28" i="9"/>
  <c r="AJ28" i="9"/>
  <c r="AF28" i="9"/>
  <c r="AB28" i="9"/>
  <c r="AN27" i="9"/>
  <c r="AJ27" i="9"/>
  <c r="AF27" i="9"/>
  <c r="AB27" i="9"/>
  <c r="AN26" i="9"/>
  <c r="AJ26" i="9"/>
  <c r="AF26" i="9"/>
  <c r="AB26" i="9"/>
  <c r="AN25" i="9"/>
  <c r="AJ25" i="9"/>
  <c r="AF25" i="9"/>
  <c r="AB25" i="9"/>
  <c r="AN24" i="9"/>
  <c r="AJ24" i="9"/>
  <c r="AF24" i="9"/>
  <c r="AB24" i="9"/>
  <c r="AN23" i="9"/>
  <c r="AJ23" i="9"/>
  <c r="AF23" i="9"/>
  <c r="AB23" i="9"/>
  <c r="AN22" i="9"/>
  <c r="AJ22" i="9"/>
  <c r="AF22" i="9"/>
  <c r="AB22" i="9"/>
  <c r="AN21" i="9"/>
  <c r="AJ21" i="9"/>
  <c r="AF21" i="9"/>
  <c r="AB21" i="9"/>
  <c r="AN20" i="9"/>
  <c r="AJ20" i="9"/>
  <c r="AF20" i="9"/>
  <c r="AB20" i="9"/>
  <c r="AN19" i="9"/>
  <c r="AJ19" i="9"/>
  <c r="AF19" i="9"/>
  <c r="AB19" i="9"/>
  <c r="AN18" i="9"/>
  <c r="AJ18" i="9"/>
  <c r="AF18" i="9"/>
  <c r="AB18" i="9"/>
  <c r="AN17" i="9"/>
  <c r="AJ17" i="9"/>
  <c r="AF17" i="9"/>
  <c r="AB17" i="9"/>
  <c r="AN16" i="9"/>
  <c r="AJ16" i="9"/>
  <c r="AF16" i="9"/>
  <c r="AB16" i="9"/>
  <c r="AN15" i="9"/>
  <c r="AJ15" i="9"/>
  <c r="CB7" i="8"/>
  <c r="CB8" i="8"/>
  <c r="CB9" i="8"/>
  <c r="CB10" i="8"/>
  <c r="BB14" i="8"/>
  <c r="BF14" i="8"/>
  <c r="BJ14" i="8"/>
  <c r="BP14" i="8"/>
  <c r="BT14" i="8"/>
  <c r="BX14" i="8"/>
  <c r="BD15" i="8"/>
  <c r="BH15" i="8"/>
  <c r="BL15" i="8"/>
  <c r="BR15" i="8"/>
  <c r="BV15" i="8"/>
  <c r="BB16" i="8"/>
  <c r="BF16" i="8"/>
  <c r="BJ16" i="8"/>
  <c r="BP16" i="8"/>
  <c r="BT16" i="8"/>
  <c r="BX16" i="8"/>
  <c r="BD17" i="8"/>
  <c r="BH17" i="8"/>
  <c r="BL17" i="8"/>
  <c r="BR17" i="8"/>
  <c r="BV17" i="8"/>
  <c r="BB18" i="8"/>
  <c r="BF18" i="8"/>
  <c r="BJ18" i="8"/>
  <c r="BP18" i="8"/>
  <c r="BT18" i="8"/>
  <c r="BX18" i="8"/>
  <c r="BD19" i="8"/>
  <c r="BH19" i="8"/>
  <c r="BL19" i="8"/>
  <c r="BR19" i="8"/>
  <c r="BV19" i="8"/>
  <c r="BB20" i="8"/>
  <c r="BF20" i="8"/>
  <c r="BJ20" i="8"/>
  <c r="BP20" i="8"/>
  <c r="BT20" i="8"/>
  <c r="BX20" i="8"/>
  <c r="BD21" i="8"/>
  <c r="BH21" i="8"/>
  <c r="BL21" i="8"/>
  <c r="BR21" i="8"/>
  <c r="BV21" i="8"/>
  <c r="BB22" i="8"/>
  <c r="BF22" i="8"/>
  <c r="BJ22" i="8"/>
  <c r="BP22" i="8"/>
  <c r="BT22" i="8"/>
  <c r="BX22" i="8"/>
  <c r="BD23" i="8"/>
  <c r="BH23" i="8"/>
  <c r="BL23" i="8"/>
  <c r="BR23" i="8"/>
  <c r="BV23" i="8"/>
  <c r="BB24" i="8"/>
  <c r="BF24" i="8"/>
  <c r="BJ24" i="8"/>
  <c r="BP24" i="8"/>
  <c r="BT24" i="8"/>
  <c r="BX24" i="8"/>
  <c r="BD25" i="8"/>
  <c r="BH25" i="8"/>
  <c r="BL25" i="8"/>
  <c r="BR25" i="8"/>
  <c r="BV25" i="8"/>
  <c r="BB26" i="8"/>
  <c r="BF26" i="8"/>
  <c r="BJ26" i="8"/>
  <c r="BP26" i="8"/>
  <c r="BT26" i="8"/>
  <c r="BX26" i="8"/>
  <c r="BD27" i="8"/>
  <c r="BH27" i="8"/>
  <c r="BL27" i="8"/>
  <c r="BR27" i="8"/>
  <c r="BV27" i="8"/>
  <c r="BB28" i="8"/>
  <c r="BF28" i="8"/>
  <c r="BJ28" i="8"/>
  <c r="BP28" i="8"/>
  <c r="BT28" i="8"/>
  <c r="BX28" i="8"/>
  <c r="BD29" i="8"/>
  <c r="BH29" i="8"/>
  <c r="BL29" i="8"/>
  <c r="BR29" i="8"/>
  <c r="BV29" i="8"/>
  <c r="BB30" i="8"/>
  <c r="BF30" i="8"/>
  <c r="BJ30" i="8"/>
  <c r="BP30" i="8"/>
  <c r="BT30" i="8"/>
  <c r="BX30" i="8"/>
  <c r="BD31" i="8"/>
  <c r="BH31" i="8"/>
  <c r="BL31" i="8"/>
  <c r="BR31" i="8"/>
  <c r="BV31" i="8"/>
  <c r="BB32" i="8"/>
  <c r="BF32" i="8"/>
  <c r="BJ32" i="8"/>
  <c r="BP32" i="8"/>
  <c r="BT32" i="8"/>
  <c r="BX32" i="8"/>
  <c r="BD33" i="8"/>
  <c r="BH33" i="8"/>
  <c r="BL33" i="8"/>
  <c r="BR33" i="8"/>
  <c r="BV33" i="8"/>
  <c r="BB34" i="8"/>
  <c r="BF34" i="8"/>
  <c r="BJ34" i="8"/>
  <c r="BP34" i="8"/>
  <c r="BT34" i="8"/>
  <c r="BX34" i="8"/>
  <c r="BD35" i="8"/>
  <c r="BH35" i="8"/>
  <c r="BL35" i="8"/>
  <c r="BR35" i="8"/>
  <c r="BV35" i="8"/>
  <c r="BB36" i="8"/>
  <c r="BF36" i="8"/>
  <c r="BJ36" i="8"/>
  <c r="BP36" i="8"/>
  <c r="BT36" i="8"/>
  <c r="BX36" i="8"/>
  <c r="BD37" i="8"/>
  <c r="BH37" i="8"/>
  <c r="BL37" i="8"/>
  <c r="BR37" i="8"/>
  <c r="BV37" i="8"/>
  <c r="BB38" i="8"/>
  <c r="BF38" i="8"/>
  <c r="BJ38" i="8"/>
  <c r="BP38" i="8"/>
  <c r="BT38" i="8"/>
  <c r="BX38" i="8"/>
  <c r="BD39" i="8"/>
  <c r="BH39" i="8"/>
  <c r="BL39" i="8"/>
  <c r="BR39" i="8"/>
  <c r="BV39" i="8"/>
  <c r="BB40" i="8"/>
  <c r="BF40" i="8"/>
  <c r="BJ40" i="8"/>
  <c r="BP40" i="8"/>
  <c r="BT40" i="8"/>
  <c r="BX40" i="8"/>
  <c r="BD41" i="8"/>
  <c r="BH41" i="8"/>
  <c r="BL41" i="8"/>
  <c r="BR41" i="8"/>
  <c r="BV41" i="8"/>
  <c r="BB42" i="8"/>
  <c r="BF42" i="8"/>
  <c r="BJ42" i="8"/>
  <c r="BP42" i="8"/>
  <c r="BT42" i="8"/>
  <c r="BX42" i="8"/>
  <c r="BD43" i="8"/>
  <c r="BH43" i="8"/>
  <c r="BL43" i="8"/>
  <c r="BR43" i="8"/>
  <c r="BV43" i="8"/>
  <c r="AE13" i="9"/>
  <c r="AI13" i="9"/>
  <c r="AM13" i="9"/>
  <c r="AS13" i="9"/>
  <c r="AW13" i="9"/>
  <c r="BA13" i="9"/>
  <c r="BE13" i="9"/>
  <c r="AE14" i="9"/>
  <c r="AI14" i="9"/>
  <c r="AM14" i="9"/>
  <c r="AS14" i="9"/>
  <c r="AW14" i="9"/>
  <c r="BA14" i="9"/>
  <c r="BE14" i="9"/>
  <c r="AF15" i="9"/>
  <c r="O4" i="7"/>
  <c r="O6" i="7"/>
  <c r="O8" i="7"/>
  <c r="O10" i="7"/>
  <c r="O12" i="7"/>
  <c r="O14" i="7"/>
  <c r="O16" i="7"/>
  <c r="O18" i="7"/>
  <c r="O20" i="7"/>
  <c r="O22" i="7"/>
  <c r="O24" i="7"/>
  <c r="O26" i="7"/>
  <c r="O28" i="7"/>
  <c r="O30" i="7"/>
  <c r="O32" i="7"/>
  <c r="O34" i="7"/>
  <c r="O36" i="7"/>
  <c r="O38" i="7"/>
  <c r="O40" i="7"/>
  <c r="O42" i="7"/>
  <c r="O44" i="7"/>
  <c r="O46" i="7"/>
  <c r="O48" i="7"/>
  <c r="O50" i="7"/>
  <c r="CC7" i="8"/>
  <c r="CC8" i="8"/>
  <c r="CC9" i="8"/>
  <c r="CC10" i="8"/>
  <c r="BC14" i="8"/>
  <c r="BG14" i="8"/>
  <c r="BK14" i="8"/>
  <c r="BQ14" i="8"/>
  <c r="BU14" i="8"/>
  <c r="BY14" i="8"/>
  <c r="BE15" i="8"/>
  <c r="BI15" i="8"/>
  <c r="BO15" i="8"/>
  <c r="BS15" i="8"/>
  <c r="BW15" i="8"/>
  <c r="BC16" i="8"/>
  <c r="BG16" i="8"/>
  <c r="BK16" i="8"/>
  <c r="BQ16" i="8"/>
  <c r="BU16" i="8"/>
  <c r="BY16" i="8"/>
  <c r="BE17" i="8"/>
  <c r="BI17" i="8"/>
  <c r="BO17" i="8"/>
  <c r="BS17" i="8"/>
  <c r="BW17" i="8"/>
  <c r="BC18" i="8"/>
  <c r="BG18" i="8"/>
  <c r="BK18" i="8"/>
  <c r="BQ18" i="8"/>
  <c r="BU18" i="8"/>
  <c r="BY18" i="8"/>
  <c r="BE19" i="8"/>
  <c r="BI19" i="8"/>
  <c r="BO19" i="8"/>
  <c r="BS19" i="8"/>
  <c r="BW19" i="8"/>
  <c r="BC20" i="8"/>
  <c r="BG20" i="8"/>
  <c r="BK20" i="8"/>
  <c r="BQ20" i="8"/>
  <c r="BU20" i="8"/>
  <c r="BY20" i="8"/>
  <c r="BE21" i="8"/>
  <c r="BI21" i="8"/>
  <c r="BO21" i="8"/>
  <c r="BS21" i="8"/>
  <c r="BW21" i="8"/>
  <c r="BC22" i="8"/>
  <c r="BG22" i="8"/>
  <c r="BK22" i="8"/>
  <c r="BQ22" i="8"/>
  <c r="BU22" i="8"/>
  <c r="BY22" i="8"/>
  <c r="BE23" i="8"/>
  <c r="BI23" i="8"/>
  <c r="BO23" i="8"/>
  <c r="BS23" i="8"/>
  <c r="BW23" i="8"/>
  <c r="BC24" i="8"/>
  <c r="BG24" i="8"/>
  <c r="BK24" i="8"/>
  <c r="BQ24" i="8"/>
  <c r="BU24" i="8"/>
  <c r="BY24" i="8"/>
  <c r="BE25" i="8"/>
  <c r="BI25" i="8"/>
  <c r="BO25" i="8"/>
  <c r="BS25" i="8"/>
  <c r="BW25" i="8"/>
  <c r="BC26" i="8"/>
  <c r="BG26" i="8"/>
  <c r="BK26" i="8"/>
  <c r="BQ26" i="8"/>
  <c r="BU26" i="8"/>
  <c r="BY26" i="8"/>
  <c r="BE27" i="8"/>
  <c r="BI27" i="8"/>
  <c r="BO27" i="8"/>
  <c r="BS27" i="8"/>
  <c r="BW27" i="8"/>
  <c r="BC28" i="8"/>
  <c r="BG28" i="8"/>
  <c r="BK28" i="8"/>
  <c r="BQ28" i="8"/>
  <c r="BU28" i="8"/>
  <c r="BY28" i="8"/>
  <c r="BE29" i="8"/>
  <c r="BI29" i="8"/>
  <c r="BO29" i="8"/>
  <c r="BS29" i="8"/>
  <c r="BW29" i="8"/>
  <c r="BC30" i="8"/>
  <c r="BG30" i="8"/>
  <c r="BK30" i="8"/>
  <c r="BQ30" i="8"/>
  <c r="BU30" i="8"/>
  <c r="BY30" i="8"/>
  <c r="BE31" i="8"/>
  <c r="BI31" i="8"/>
  <c r="BO31" i="8"/>
  <c r="BS31" i="8"/>
  <c r="BW31" i="8"/>
  <c r="BC32" i="8"/>
  <c r="BG32" i="8"/>
  <c r="BK32" i="8"/>
  <c r="BQ32" i="8"/>
  <c r="BU32" i="8"/>
  <c r="BY32" i="8"/>
  <c r="BE33" i="8"/>
  <c r="BI33" i="8"/>
  <c r="BO33" i="8"/>
  <c r="BS33" i="8"/>
  <c r="BW33" i="8"/>
  <c r="BC34" i="8"/>
  <c r="BG34" i="8"/>
  <c r="BK34" i="8"/>
  <c r="BQ34" i="8"/>
  <c r="BU34" i="8"/>
  <c r="BY34" i="8"/>
  <c r="BE35" i="8"/>
  <c r="BI35" i="8"/>
  <c r="BO35" i="8"/>
  <c r="BS35" i="8"/>
  <c r="BW35" i="8"/>
  <c r="BC36" i="8"/>
  <c r="BG36" i="8"/>
  <c r="BK36" i="8"/>
  <c r="BQ36" i="8"/>
  <c r="BU36" i="8"/>
  <c r="BY36" i="8"/>
  <c r="BE37" i="8"/>
  <c r="BI37" i="8"/>
  <c r="BO37" i="8"/>
  <c r="BS37" i="8"/>
  <c r="BW37" i="8"/>
  <c r="BC38" i="8"/>
  <c r="BG38" i="8"/>
  <c r="BK38" i="8"/>
  <c r="BQ38" i="8"/>
  <c r="BU38" i="8"/>
  <c r="BY38" i="8"/>
  <c r="BE39" i="8"/>
  <c r="BI39" i="8"/>
  <c r="BO39" i="8"/>
  <c r="BS39" i="8"/>
  <c r="BW39" i="8"/>
  <c r="BC40" i="8"/>
  <c r="BG40" i="8"/>
  <c r="BK40" i="8"/>
  <c r="BQ40" i="8"/>
  <c r="BU40" i="8"/>
  <c r="BY40" i="8"/>
  <c r="BE41" i="8"/>
  <c r="BI41" i="8"/>
  <c r="BO41" i="8"/>
  <c r="BS41" i="8"/>
  <c r="BW41" i="8"/>
  <c r="BC42" i="8"/>
  <c r="BG42" i="8"/>
  <c r="BK42" i="8"/>
  <c r="BQ42" i="8"/>
  <c r="BU42" i="8"/>
  <c r="BY42" i="8"/>
  <c r="BE43" i="8"/>
  <c r="BI43" i="8"/>
  <c r="BO43" i="8"/>
  <c r="BS43" i="8"/>
  <c r="BW43" i="8"/>
  <c r="AB13" i="9"/>
  <c r="AF13" i="9"/>
  <c r="AJ13" i="9"/>
  <c r="AN13" i="9"/>
  <c r="AT13" i="9"/>
  <c r="AX13" i="9"/>
  <c r="BB13" i="9"/>
  <c r="AB14" i="9"/>
  <c r="AF14" i="9"/>
  <c r="AJ14" i="9"/>
  <c r="AN14" i="9"/>
  <c r="AT14" i="9"/>
  <c r="AX14" i="9"/>
  <c r="BB14" i="9"/>
  <c r="AB15" i="9"/>
  <c r="AG15" i="9"/>
  <c r="O2" i="7"/>
  <c r="O3" i="7"/>
  <c r="BD14" i="8"/>
  <c r="BH14" i="8"/>
  <c r="BL14" i="8"/>
  <c r="BR14" i="8"/>
  <c r="BV14" i="8"/>
  <c r="BB15" i="8"/>
  <c r="BF15" i="8"/>
  <c r="BJ15" i="8"/>
  <c r="BP15" i="8"/>
  <c r="BT15" i="8"/>
  <c r="BX15" i="8"/>
  <c r="BD16" i="8"/>
  <c r="BH16" i="8"/>
  <c r="BL16" i="8"/>
  <c r="BR16" i="8"/>
  <c r="BV16" i="8"/>
  <c r="BB17" i="8"/>
  <c r="BF17" i="8"/>
  <c r="BJ17" i="8"/>
  <c r="BP17" i="8"/>
  <c r="BT17" i="8"/>
  <c r="BX17" i="8"/>
  <c r="BD18" i="8"/>
  <c r="BH18" i="8"/>
  <c r="BL18" i="8"/>
  <c r="BR18" i="8"/>
  <c r="BV18" i="8"/>
  <c r="BB19" i="8"/>
  <c r="BF19" i="8"/>
  <c r="BJ19" i="8"/>
  <c r="BP19" i="8"/>
  <c r="BT19" i="8"/>
  <c r="BX19" i="8"/>
  <c r="BD20" i="8"/>
  <c r="BH20" i="8"/>
  <c r="BL20" i="8"/>
  <c r="BR20" i="8"/>
  <c r="BV20" i="8"/>
  <c r="BB21" i="8"/>
  <c r="BF21" i="8"/>
  <c r="BJ21" i="8"/>
  <c r="BP21" i="8"/>
  <c r="BT21" i="8"/>
  <c r="BX21" i="8"/>
  <c r="BD22" i="8"/>
  <c r="BH22" i="8"/>
  <c r="BL22" i="8"/>
  <c r="BR22" i="8"/>
  <c r="BV22" i="8"/>
  <c r="BB23" i="8"/>
  <c r="BF23" i="8"/>
  <c r="BJ23" i="8"/>
  <c r="BP23" i="8"/>
  <c r="BT23" i="8"/>
  <c r="BX23" i="8"/>
  <c r="BD24" i="8"/>
  <c r="BH24" i="8"/>
  <c r="BL24" i="8"/>
  <c r="BR24" i="8"/>
  <c r="BV24" i="8"/>
  <c r="BB25" i="8"/>
  <c r="BF25" i="8"/>
  <c r="BJ25" i="8"/>
  <c r="BP25" i="8"/>
  <c r="BT25" i="8"/>
  <c r="BX25" i="8"/>
  <c r="BD26" i="8"/>
  <c r="BH26" i="8"/>
  <c r="BL26" i="8"/>
  <c r="BR26" i="8"/>
  <c r="BV26" i="8"/>
  <c r="BB27" i="8"/>
  <c r="BF27" i="8"/>
  <c r="BJ27" i="8"/>
  <c r="BP27" i="8"/>
  <c r="BT27" i="8"/>
  <c r="BX27" i="8"/>
  <c r="BD28" i="8"/>
  <c r="BH28" i="8"/>
  <c r="BL28" i="8"/>
  <c r="BR28" i="8"/>
  <c r="BV28" i="8"/>
  <c r="BB29" i="8"/>
  <c r="BF29" i="8"/>
  <c r="BJ29" i="8"/>
  <c r="BP29" i="8"/>
  <c r="BT29" i="8"/>
  <c r="BX29" i="8"/>
  <c r="BD30" i="8"/>
  <c r="BH30" i="8"/>
  <c r="BL30" i="8"/>
  <c r="BR30" i="8"/>
  <c r="BV30" i="8"/>
  <c r="BB31" i="8"/>
  <c r="BF31" i="8"/>
  <c r="BJ31" i="8"/>
  <c r="BP31" i="8"/>
  <c r="BT31" i="8"/>
  <c r="BX31" i="8"/>
  <c r="BD32" i="8"/>
  <c r="BH32" i="8"/>
  <c r="BL32" i="8"/>
  <c r="BR32" i="8"/>
  <c r="BV32" i="8"/>
  <c r="BB33" i="8"/>
  <c r="BF33" i="8"/>
  <c r="BJ33" i="8"/>
  <c r="BP33" i="8"/>
  <c r="BT33" i="8"/>
  <c r="BX33" i="8"/>
  <c r="BD34" i="8"/>
  <c r="BH34" i="8"/>
  <c r="BL34" i="8"/>
  <c r="BR34" i="8"/>
  <c r="BV34" i="8"/>
  <c r="BB35" i="8"/>
  <c r="BF35" i="8"/>
  <c r="BJ35" i="8"/>
  <c r="BP35" i="8"/>
  <c r="BT35" i="8"/>
  <c r="BX35" i="8"/>
  <c r="BD36" i="8"/>
  <c r="BH36" i="8"/>
  <c r="BL36" i="8"/>
  <c r="BR36" i="8"/>
  <c r="BV36" i="8"/>
  <c r="BB37" i="8"/>
  <c r="BF37" i="8"/>
  <c r="BJ37" i="8"/>
  <c r="BP37" i="8"/>
  <c r="BT37" i="8"/>
  <c r="BX37" i="8"/>
  <c r="BD38" i="8"/>
  <c r="BH38" i="8"/>
  <c r="BL38" i="8"/>
  <c r="BR38" i="8"/>
  <c r="BV38" i="8"/>
  <c r="BB39" i="8"/>
  <c r="BF39" i="8"/>
  <c r="BJ39" i="8"/>
  <c r="BP39" i="8"/>
  <c r="BT39" i="8"/>
  <c r="BX39" i="8"/>
  <c r="BD40" i="8"/>
  <c r="BH40" i="8"/>
  <c r="BL40" i="8"/>
  <c r="BR40" i="8"/>
  <c r="BV40" i="8"/>
  <c r="BB41" i="8"/>
  <c r="BF41" i="8"/>
  <c r="BJ41" i="8"/>
  <c r="BP41" i="8"/>
  <c r="BT41" i="8"/>
  <c r="BX41" i="8"/>
  <c r="BD42" i="8"/>
  <c r="BH42" i="8"/>
  <c r="BL42" i="8"/>
  <c r="BR42" i="8"/>
  <c r="BV42" i="8"/>
  <c r="BB43" i="8"/>
  <c r="BF43" i="8"/>
  <c r="BJ43" i="8"/>
  <c r="BP43" i="8"/>
  <c r="BT43" i="8"/>
  <c r="BX43" i="8"/>
  <c r="AC13" i="9"/>
  <c r="AG13" i="9"/>
  <c r="AK13" i="9"/>
  <c r="AO13" i="9"/>
  <c r="AU13" i="9"/>
  <c r="AY13" i="9"/>
  <c r="BC13" i="9"/>
  <c r="AC14" i="9"/>
  <c r="AG14" i="9"/>
  <c r="AK14" i="9"/>
  <c r="AO14" i="9"/>
  <c r="AU14" i="9"/>
  <c r="AY14" i="9"/>
  <c r="AC15" i="9"/>
  <c r="AH15" i="9"/>
  <c r="O17" i="7"/>
  <c r="O19" i="7"/>
  <c r="O21" i="7"/>
  <c r="O23" i="7"/>
  <c r="O25" i="7"/>
  <c r="O27" i="7"/>
  <c r="O29" i="7"/>
  <c r="O31" i="7"/>
  <c r="O33" i="7"/>
  <c r="O35" i="7"/>
  <c r="O37" i="7"/>
  <c r="O39" i="7"/>
  <c r="O41" i="7"/>
  <c r="O43" i="7"/>
  <c r="O45" i="7"/>
  <c r="O47" i="7"/>
  <c r="O49" i="7"/>
  <c r="BE42" i="12"/>
  <c r="BA42" i="12"/>
  <c r="AW42" i="12"/>
  <c r="AS42" i="12"/>
  <c r="BE41" i="12"/>
  <c r="BA41" i="12"/>
  <c r="AW41" i="12"/>
  <c r="AS41" i="12"/>
  <c r="BE40" i="12"/>
  <c r="BA40" i="12"/>
  <c r="AW40" i="12"/>
  <c r="AS40" i="12"/>
  <c r="BE39" i="12"/>
  <c r="BA39" i="12"/>
  <c r="AW39" i="12"/>
  <c r="AS39" i="12"/>
  <c r="BE38" i="12"/>
  <c r="BA38" i="12"/>
  <c r="AW38" i="12"/>
  <c r="AS38" i="12"/>
  <c r="BE37" i="12"/>
  <c r="BA37" i="12"/>
  <c r="AW37" i="12"/>
  <c r="AS37" i="12"/>
  <c r="BE36" i="12"/>
  <c r="BA36" i="12"/>
  <c r="AW36" i="12"/>
  <c r="AS36" i="12"/>
  <c r="BE35" i="12"/>
  <c r="BA35" i="12"/>
  <c r="AW35" i="12"/>
  <c r="AS35" i="12"/>
  <c r="BE34" i="12"/>
  <c r="BA34" i="12"/>
  <c r="AW34" i="12"/>
  <c r="AS34" i="12"/>
  <c r="BE33" i="12"/>
  <c r="BA33" i="12"/>
  <c r="AW33" i="12"/>
  <c r="AS33" i="12"/>
  <c r="BE32" i="12"/>
  <c r="BA32" i="12"/>
  <c r="AW32" i="12"/>
  <c r="AS32" i="12"/>
  <c r="BE31" i="12"/>
  <c r="BA31" i="12"/>
  <c r="AW31" i="12"/>
  <c r="AS31" i="12"/>
  <c r="BE30" i="12"/>
  <c r="BD42" i="12"/>
  <c r="AZ42" i="12"/>
  <c r="AV42" i="12"/>
  <c r="AR42" i="12"/>
  <c r="BD41" i="12"/>
  <c r="AZ41" i="12"/>
  <c r="AV41" i="12"/>
  <c r="AR41" i="12"/>
  <c r="BD40" i="12"/>
  <c r="AZ40" i="12"/>
  <c r="AV40" i="12"/>
  <c r="AR40" i="12"/>
  <c r="BD39" i="12"/>
  <c r="AZ39" i="12"/>
  <c r="AV39" i="12"/>
  <c r="AR39" i="12"/>
  <c r="BD38" i="12"/>
  <c r="AZ38" i="12"/>
  <c r="AV38" i="12"/>
  <c r="AR38" i="12"/>
  <c r="BD37" i="12"/>
  <c r="AZ37" i="12"/>
  <c r="AV37" i="12"/>
  <c r="AR37" i="12"/>
  <c r="BD36" i="12"/>
  <c r="AZ36" i="12"/>
  <c r="AV36" i="12"/>
  <c r="AR36" i="12"/>
  <c r="BD35" i="12"/>
  <c r="AZ35" i="12"/>
  <c r="AV35" i="12"/>
  <c r="AR35" i="12"/>
  <c r="BD34" i="12"/>
  <c r="AZ34" i="12"/>
  <c r="AV34" i="12"/>
  <c r="AR34" i="12"/>
  <c r="BD33" i="12"/>
  <c r="AZ33" i="12"/>
  <c r="AV33" i="12"/>
  <c r="AR33" i="12"/>
  <c r="BD32" i="12"/>
  <c r="AZ32" i="12"/>
  <c r="AV32" i="12"/>
  <c r="AR32" i="12"/>
  <c r="BD31" i="12"/>
  <c r="AZ31" i="12"/>
  <c r="AV31" i="12"/>
  <c r="AR31" i="12"/>
  <c r="BD30" i="12"/>
  <c r="BC42" i="12"/>
  <c r="AY42" i="12"/>
  <c r="AU42" i="12"/>
  <c r="BC41" i="12"/>
  <c r="AY41" i="12"/>
  <c r="AU41" i="12"/>
  <c r="BC40" i="12"/>
  <c r="AY40" i="12"/>
  <c r="AU40" i="12"/>
  <c r="BC39" i="12"/>
  <c r="AY39" i="12"/>
  <c r="AU39" i="12"/>
  <c r="BC38" i="12"/>
  <c r="AY38" i="12"/>
  <c r="AU38" i="12"/>
  <c r="BC37" i="12"/>
  <c r="AY37" i="12"/>
  <c r="AU37" i="12"/>
  <c r="BC36" i="12"/>
  <c r="AY36" i="12"/>
  <c r="AU36" i="12"/>
  <c r="BC35" i="12"/>
  <c r="AY35" i="12"/>
  <c r="AU35" i="12"/>
  <c r="BC34" i="12"/>
  <c r="AY34" i="12"/>
  <c r="AU34" i="12"/>
  <c r="BC33" i="12"/>
  <c r="AY33" i="12"/>
  <c r="AU33" i="12"/>
  <c r="BC32" i="12"/>
  <c r="AY32" i="12"/>
  <c r="AU32" i="12"/>
  <c r="BC31" i="12"/>
  <c r="AY31" i="12"/>
  <c r="AU31" i="12"/>
  <c r="BC30" i="12"/>
  <c r="BB42" i="12"/>
  <c r="AX42" i="12"/>
  <c r="AT42" i="12"/>
  <c r="BB41" i="12"/>
  <c r="AX41" i="12"/>
  <c r="AT41" i="12"/>
  <c r="BB40" i="12"/>
  <c r="AX40" i="12"/>
  <c r="AT40" i="12"/>
  <c r="BB39" i="12"/>
  <c r="AX39" i="12"/>
  <c r="AT39" i="12"/>
  <c r="BB38" i="12"/>
  <c r="AX38" i="12"/>
  <c r="AT38" i="12"/>
  <c r="BB37" i="12"/>
  <c r="AX37" i="12"/>
  <c r="AT37" i="12"/>
  <c r="BB36" i="12"/>
  <c r="AX36" i="12"/>
  <c r="AT36" i="12"/>
  <c r="BB35" i="12"/>
  <c r="AX35" i="12"/>
  <c r="AT35" i="12"/>
  <c r="BB34" i="12"/>
  <c r="AX34" i="12"/>
  <c r="AT34" i="12"/>
  <c r="BB33" i="12"/>
  <c r="AX33" i="12"/>
  <c r="AT33" i="12"/>
  <c r="BB32" i="12"/>
  <c r="AX32" i="12"/>
  <c r="AT32" i="12"/>
  <c r="BB31" i="12"/>
  <c r="AX31" i="12"/>
  <c r="AT31" i="12"/>
  <c r="BB30" i="12"/>
  <c r="BA30" i="12"/>
  <c r="AW30" i="12"/>
  <c r="AS30" i="12"/>
  <c r="BE29" i="12"/>
  <c r="BA29" i="12"/>
  <c r="AW29" i="12"/>
  <c r="AS29" i="12"/>
  <c r="BE28" i="12"/>
  <c r="BA28" i="12"/>
  <c r="AW28" i="12"/>
  <c r="AS28" i="12"/>
  <c r="BE27" i="12"/>
  <c r="BA27" i="12"/>
  <c r="AW27" i="12"/>
  <c r="AS27" i="12"/>
  <c r="BE26" i="12"/>
  <c r="BA26" i="12"/>
  <c r="AW26" i="12"/>
  <c r="AS26" i="12"/>
  <c r="BE25" i="12"/>
  <c r="BA25" i="12"/>
  <c r="AW25" i="12"/>
  <c r="AS25" i="12"/>
  <c r="BE24" i="12"/>
  <c r="BA24" i="12"/>
  <c r="AW24" i="12"/>
  <c r="AS24" i="12"/>
  <c r="BE23" i="12"/>
  <c r="BA23" i="12"/>
  <c r="AW23" i="12"/>
  <c r="AS23" i="12"/>
  <c r="BE22" i="12"/>
  <c r="BA22" i="12"/>
  <c r="AW22" i="12"/>
  <c r="AS22" i="12"/>
  <c r="BE21" i="12"/>
  <c r="BA21" i="12"/>
  <c r="AW21" i="12"/>
  <c r="AS21" i="12"/>
  <c r="BE20" i="12"/>
  <c r="BA20" i="12"/>
  <c r="AW20" i="12"/>
  <c r="AS20" i="12"/>
  <c r="BE19" i="12"/>
  <c r="BA19" i="12"/>
  <c r="AW19" i="12"/>
  <c r="AS19" i="12"/>
  <c r="BE18" i="12"/>
  <c r="BA18" i="12"/>
  <c r="AZ30" i="12"/>
  <c r="AV30" i="12"/>
  <c r="AR30" i="12"/>
  <c r="BD29" i="12"/>
  <c r="AZ29" i="12"/>
  <c r="AV29" i="12"/>
  <c r="AR29" i="12"/>
  <c r="BD28" i="12"/>
  <c r="AZ28" i="12"/>
  <c r="AV28" i="12"/>
  <c r="AR28" i="12"/>
  <c r="BD27" i="12"/>
  <c r="AZ27" i="12"/>
  <c r="AV27" i="12"/>
  <c r="AR27" i="12"/>
  <c r="BD26" i="12"/>
  <c r="AZ26" i="12"/>
  <c r="AV26" i="12"/>
  <c r="AR26" i="12"/>
  <c r="BD25" i="12"/>
  <c r="AZ25" i="12"/>
  <c r="AV25" i="12"/>
  <c r="AR25" i="12"/>
  <c r="BD24" i="12"/>
  <c r="AZ24" i="12"/>
  <c r="AV24" i="12"/>
  <c r="AR24" i="12"/>
  <c r="BD23" i="12"/>
  <c r="AZ23" i="12"/>
  <c r="AV23" i="12"/>
  <c r="AR23" i="12"/>
  <c r="BD22" i="12"/>
  <c r="AZ22" i="12"/>
  <c r="AV22" i="12"/>
  <c r="AR22" i="12"/>
  <c r="BD21" i="12"/>
  <c r="AZ21" i="12"/>
  <c r="AV21" i="12"/>
  <c r="AR21" i="12"/>
  <c r="BD20" i="12"/>
  <c r="AZ20" i="12"/>
  <c r="AV20" i="12"/>
  <c r="AR20" i="12"/>
  <c r="BD19" i="12"/>
  <c r="AZ19" i="12"/>
  <c r="AV19" i="12"/>
  <c r="AR19" i="12"/>
  <c r="BD18" i="12"/>
  <c r="AZ18" i="12"/>
  <c r="AY30" i="12"/>
  <c r="AU30" i="12"/>
  <c r="BC29" i="12"/>
  <c r="AY29" i="12"/>
  <c r="AU29" i="12"/>
  <c r="BC28" i="12"/>
  <c r="AY28" i="12"/>
  <c r="AU28" i="12"/>
  <c r="BC27" i="12"/>
  <c r="AY27" i="12"/>
  <c r="AU27" i="12"/>
  <c r="BC26" i="12"/>
  <c r="AY26" i="12"/>
  <c r="AU26" i="12"/>
  <c r="BC25" i="12"/>
  <c r="AY25" i="12"/>
  <c r="AU25" i="12"/>
  <c r="BC24" i="12"/>
  <c r="AY24" i="12"/>
  <c r="AU24" i="12"/>
  <c r="BC23" i="12"/>
  <c r="AY23" i="12"/>
  <c r="AU23" i="12"/>
  <c r="BC22" i="12"/>
  <c r="AY22" i="12"/>
  <c r="AU22" i="12"/>
  <c r="BC21" i="12"/>
  <c r="AY21" i="12"/>
  <c r="AU21" i="12"/>
  <c r="BC20" i="12"/>
  <c r="AY20" i="12"/>
  <c r="AU20" i="12"/>
  <c r="BC19" i="12"/>
  <c r="AY19" i="12"/>
  <c r="AU19" i="12"/>
  <c r="BC18" i="12"/>
  <c r="AY18" i="12"/>
  <c r="AX30" i="12"/>
  <c r="AT30" i="12"/>
  <c r="BB29" i="12"/>
  <c r="AX29" i="12"/>
  <c r="AT29" i="12"/>
  <c r="BB28" i="12"/>
  <c r="AX28" i="12"/>
  <c r="AT28" i="12"/>
  <c r="BB27" i="12"/>
  <c r="AX27" i="12"/>
  <c r="AT27" i="12"/>
  <c r="BB26" i="12"/>
  <c r="AX26" i="12"/>
  <c r="AT26" i="12"/>
  <c r="BB25" i="12"/>
  <c r="AX25" i="12"/>
  <c r="AT25" i="12"/>
  <c r="BB24" i="12"/>
  <c r="AX24" i="12"/>
  <c r="AT24" i="12"/>
  <c r="BB23" i="12"/>
  <c r="AX23" i="12"/>
  <c r="AT23" i="12"/>
  <c r="BB22" i="12"/>
  <c r="AX22" i="12"/>
  <c r="AT22" i="12"/>
  <c r="BB21" i="12"/>
  <c r="AX21" i="12"/>
  <c r="AT21" i="12"/>
  <c r="BB20" i="12"/>
  <c r="AX20" i="12"/>
  <c r="AT20" i="12"/>
  <c r="BB19" i="12"/>
  <c r="AX19" i="12"/>
  <c r="AT19" i="12"/>
  <c r="BB18" i="12"/>
  <c r="AX18" i="12"/>
  <c r="AT18" i="12"/>
  <c r="AW18" i="12"/>
  <c r="AR18" i="12"/>
  <c r="BD17" i="12"/>
  <c r="AZ17" i="12"/>
  <c r="AV17" i="12"/>
  <c r="AR17" i="12"/>
  <c r="BD16" i="12"/>
  <c r="AZ16" i="12"/>
  <c r="AV16" i="12"/>
  <c r="AR16" i="12"/>
  <c r="BD15" i="12"/>
  <c r="AZ15" i="12"/>
  <c r="AV15" i="12"/>
  <c r="AR15" i="12"/>
  <c r="BD14" i="12"/>
  <c r="AZ14" i="12"/>
  <c r="AV14" i="12"/>
  <c r="AR14" i="12"/>
  <c r="BD13" i="12"/>
  <c r="AZ13" i="12"/>
  <c r="AV13" i="12"/>
  <c r="AR13" i="12"/>
  <c r="AV18" i="12"/>
  <c r="BC17" i="12"/>
  <c r="AY17" i="12"/>
  <c r="AU17" i="12"/>
  <c r="BC16" i="12"/>
  <c r="AY16" i="12"/>
  <c r="AU16" i="12"/>
  <c r="BC15" i="12"/>
  <c r="AY15" i="12"/>
  <c r="AU15" i="12"/>
  <c r="BC14" i="12"/>
  <c r="AY14" i="12"/>
  <c r="AU14" i="12"/>
  <c r="BC13" i="12"/>
  <c r="AY13" i="12"/>
  <c r="AU13" i="12"/>
  <c r="AU18" i="12"/>
  <c r="BB17" i="12"/>
  <c r="AX17" i="12"/>
  <c r="AT17" i="12"/>
  <c r="BB16" i="12"/>
  <c r="AX16" i="12"/>
  <c r="AT16" i="12"/>
  <c r="BB15" i="12"/>
  <c r="AX15" i="12"/>
  <c r="AT15" i="12"/>
  <c r="BB14" i="12"/>
  <c r="AX14" i="12"/>
  <c r="AT14" i="12"/>
  <c r="BB13" i="12"/>
  <c r="AX13" i="12"/>
  <c r="AT13" i="12"/>
  <c r="AS18" i="12"/>
  <c r="BE17" i="12"/>
  <c r="BA17" i="12"/>
  <c r="AW17" i="12"/>
  <c r="AS17" i="12"/>
  <c r="BE16" i="12"/>
  <c r="BA16" i="12"/>
  <c r="AW16" i="12"/>
  <c r="AS16" i="12"/>
  <c r="BE15" i="12"/>
  <c r="BA15" i="12"/>
  <c r="AW15" i="12"/>
  <c r="AS15" i="12"/>
  <c r="BE14" i="12"/>
  <c r="BA14" i="12"/>
  <c r="AW14" i="12"/>
  <c r="AS14" i="12"/>
  <c r="BE13" i="12"/>
  <c r="BA13" i="12"/>
  <c r="AW13" i="12"/>
  <c r="AS13" i="12"/>
  <c r="BB42" i="11"/>
  <c r="AX42" i="11"/>
  <c r="AT42" i="11"/>
  <c r="BB41" i="11"/>
  <c r="AX41" i="11"/>
  <c r="AT41" i="11"/>
  <c r="BB40" i="11"/>
  <c r="AX40" i="11"/>
  <c r="AT40" i="11"/>
  <c r="BB39" i="11"/>
  <c r="AX39" i="11"/>
  <c r="AT39" i="11"/>
  <c r="BB38" i="11"/>
  <c r="AX38" i="11"/>
  <c r="AT38" i="11"/>
  <c r="BB37" i="11"/>
  <c r="AX37" i="11"/>
  <c r="AT37" i="11"/>
  <c r="BB36" i="11"/>
  <c r="AX36" i="11"/>
  <c r="AT36" i="11"/>
  <c r="BB35" i="11"/>
  <c r="AX35" i="11"/>
  <c r="AT35" i="11"/>
  <c r="BB34" i="11"/>
  <c r="AX34" i="11"/>
  <c r="AT34" i="11"/>
  <c r="BB33" i="11"/>
  <c r="AX33" i="11"/>
  <c r="AT33" i="11"/>
  <c r="BE42" i="11"/>
  <c r="BA42" i="11"/>
  <c r="AW42" i="11"/>
  <c r="AS42" i="11"/>
  <c r="BE41" i="11"/>
  <c r="BA41" i="11"/>
  <c r="AW41" i="11"/>
  <c r="AS41" i="11"/>
  <c r="BE40" i="11"/>
  <c r="BA40" i="11"/>
  <c r="AW40" i="11"/>
  <c r="AS40" i="11"/>
  <c r="BE39" i="11"/>
  <c r="BA39" i="11"/>
  <c r="AW39" i="11"/>
  <c r="AS39" i="11"/>
  <c r="BE38" i="11"/>
  <c r="BA38" i="11"/>
  <c r="AW38" i="11"/>
  <c r="AS38" i="11"/>
  <c r="BE37" i="11"/>
  <c r="BA37" i="11"/>
  <c r="AW37" i="11"/>
  <c r="AS37" i="11"/>
  <c r="BE36" i="11"/>
  <c r="BA36" i="11"/>
  <c r="AW36" i="11"/>
  <c r="AS36" i="11"/>
  <c r="BE35" i="11"/>
  <c r="BA35" i="11"/>
  <c r="AW35" i="11"/>
  <c r="AS35" i="11"/>
  <c r="BE34" i="11"/>
  <c r="BA34" i="11"/>
  <c r="AW34" i="11"/>
  <c r="AS34" i="11"/>
  <c r="BE33" i="11"/>
  <c r="BA33" i="11"/>
  <c r="AW33" i="11"/>
  <c r="BD42" i="11"/>
  <c r="AZ42" i="11"/>
  <c r="AV42" i="11"/>
  <c r="AR42" i="11"/>
  <c r="BD41" i="11"/>
  <c r="AZ41" i="11"/>
  <c r="AV41" i="11"/>
  <c r="AR41" i="11"/>
  <c r="BD40" i="11"/>
  <c r="AZ40" i="11"/>
  <c r="AV40" i="11"/>
  <c r="AR40" i="11"/>
  <c r="BD39" i="11"/>
  <c r="AZ39" i="11"/>
  <c r="AV39" i="11"/>
  <c r="AR39" i="11"/>
  <c r="BD38" i="11"/>
  <c r="AZ38" i="11"/>
  <c r="AV38" i="11"/>
  <c r="AR38" i="11"/>
  <c r="BD37" i="11"/>
  <c r="AZ37" i="11"/>
  <c r="AV37" i="11"/>
  <c r="AR37" i="11"/>
  <c r="BD36" i="11"/>
  <c r="AZ36" i="11"/>
  <c r="AV36" i="11"/>
  <c r="AR36" i="11"/>
  <c r="BD35" i="11"/>
  <c r="AZ35" i="11"/>
  <c r="AV35" i="11"/>
  <c r="AR35" i="11"/>
  <c r="BD34" i="11"/>
  <c r="AZ34" i="11"/>
  <c r="AV34" i="11"/>
  <c r="AR34" i="11"/>
  <c r="BC42" i="11"/>
  <c r="AY42" i="11"/>
  <c r="AU42" i="11"/>
  <c r="BC41" i="11"/>
  <c r="AY41" i="11"/>
  <c r="AU41" i="11"/>
  <c r="BC40" i="11"/>
  <c r="AY40" i="11"/>
  <c r="AU40" i="11"/>
  <c r="BC39" i="11"/>
  <c r="AY39" i="11"/>
  <c r="AU39" i="11"/>
  <c r="BC38" i="11"/>
  <c r="AY38" i="11"/>
  <c r="AU38" i="11"/>
  <c r="BC37" i="11"/>
  <c r="AY37" i="11"/>
  <c r="AU37" i="11"/>
  <c r="BC36" i="11"/>
  <c r="AY36" i="11"/>
  <c r="AU36" i="11"/>
  <c r="BC35" i="11"/>
  <c r="AY35" i="11"/>
  <c r="AU35" i="11"/>
  <c r="BC34" i="11"/>
  <c r="AY34" i="11"/>
  <c r="AU34" i="11"/>
  <c r="BD33" i="11"/>
  <c r="AV33" i="11"/>
  <c r="BC32" i="11"/>
  <c r="AY32" i="11"/>
  <c r="AU32" i="11"/>
  <c r="BC31" i="11"/>
  <c r="AY31" i="11"/>
  <c r="AU31" i="11"/>
  <c r="BC30" i="11"/>
  <c r="AY30" i="11"/>
  <c r="AU30" i="11"/>
  <c r="BC29" i="11"/>
  <c r="AY29" i="11"/>
  <c r="AU29" i="11"/>
  <c r="BC28" i="11"/>
  <c r="AY28" i="11"/>
  <c r="AU28" i="11"/>
  <c r="BC27" i="11"/>
  <c r="AY27" i="11"/>
  <c r="AU27" i="11"/>
  <c r="BC26" i="11"/>
  <c r="AY26" i="11"/>
  <c r="AU26" i="11"/>
  <c r="BC25" i="11"/>
  <c r="AY25" i="11"/>
  <c r="AU25" i="11"/>
  <c r="BC24" i="11"/>
  <c r="AY24" i="11"/>
  <c r="AU24" i="11"/>
  <c r="BC23" i="11"/>
  <c r="AY23" i="11"/>
  <c r="AU23" i="11"/>
  <c r="BC22" i="11"/>
  <c r="AY22" i="11"/>
  <c r="AU22" i="11"/>
  <c r="BD21" i="11"/>
  <c r="AZ21" i="11"/>
  <c r="AV21" i="11"/>
  <c r="AR21" i="11"/>
  <c r="BD20" i="11"/>
  <c r="AZ20" i="11"/>
  <c r="AV20" i="11"/>
  <c r="AR20" i="11"/>
  <c r="BD19" i="11"/>
  <c r="AZ19" i="11"/>
  <c r="AV19" i="11"/>
  <c r="AR19" i="11"/>
  <c r="BD18" i="11"/>
  <c r="AZ18" i="11"/>
  <c r="AV18" i="11"/>
  <c r="AR18" i="11"/>
  <c r="BD17" i="11"/>
  <c r="AZ17" i="11"/>
  <c r="AV17" i="11"/>
  <c r="AR17" i="11"/>
  <c r="BD16" i="11"/>
  <c r="AZ16" i="11"/>
  <c r="AV16" i="11"/>
  <c r="AR16" i="11"/>
  <c r="BE15" i="11"/>
  <c r="BA15" i="11"/>
  <c r="AW15" i="11"/>
  <c r="AS15" i="11"/>
  <c r="BB14" i="11"/>
  <c r="AX14" i="11"/>
  <c r="AT14" i="11"/>
  <c r="BC13" i="11"/>
  <c r="AY13" i="11"/>
  <c r="AU13" i="11"/>
  <c r="BC33" i="11"/>
  <c r="AU33" i="11"/>
  <c r="BB32" i="11"/>
  <c r="AX32" i="11"/>
  <c r="AT32" i="11"/>
  <c r="BB31" i="11"/>
  <c r="AX31" i="11"/>
  <c r="AT31" i="11"/>
  <c r="BB30" i="11"/>
  <c r="AX30" i="11"/>
  <c r="AT30" i="11"/>
  <c r="BB29" i="11"/>
  <c r="AX29" i="11"/>
  <c r="AT29" i="11"/>
  <c r="BB28" i="11"/>
  <c r="AX28" i="11"/>
  <c r="AT28" i="11"/>
  <c r="BB27" i="11"/>
  <c r="AX27" i="11"/>
  <c r="AT27" i="11"/>
  <c r="BB26" i="11"/>
  <c r="AX26" i="11"/>
  <c r="AT26" i="11"/>
  <c r="BB25" i="11"/>
  <c r="AX25" i="11"/>
  <c r="AT25" i="11"/>
  <c r="BB24" i="11"/>
  <c r="AX24" i="11"/>
  <c r="AT24" i="11"/>
  <c r="BB23" i="11"/>
  <c r="AX23" i="11"/>
  <c r="AT23" i="11"/>
  <c r="BB22" i="11"/>
  <c r="AX22" i="11"/>
  <c r="AT22" i="11"/>
  <c r="BC21" i="11"/>
  <c r="AY21" i="11"/>
  <c r="AU21" i="11"/>
  <c r="BC20" i="11"/>
  <c r="AY20" i="11"/>
  <c r="AU20" i="11"/>
  <c r="BC19" i="11"/>
  <c r="AY19" i="11"/>
  <c r="AU19" i="11"/>
  <c r="BC18" i="11"/>
  <c r="AY18" i="11"/>
  <c r="AU18" i="11"/>
  <c r="BC17" i="11"/>
  <c r="AY17" i="11"/>
  <c r="AU17" i="11"/>
  <c r="BC16" i="11"/>
  <c r="AY16" i="11"/>
  <c r="AU16" i="11"/>
  <c r="BD15" i="11"/>
  <c r="AZ15" i="11"/>
  <c r="AV15" i="11"/>
  <c r="AR15" i="11"/>
  <c r="BE14" i="11"/>
  <c r="BA14" i="11"/>
  <c r="AW14" i="11"/>
  <c r="AS14" i="11"/>
  <c r="BB13" i="11"/>
  <c r="AX13" i="11"/>
  <c r="AT13" i="11"/>
  <c r="AZ33" i="11"/>
  <c r="AS33" i="11"/>
  <c r="BE32" i="11"/>
  <c r="BA32" i="11"/>
  <c r="AW32" i="11"/>
  <c r="AS32" i="11"/>
  <c r="BE31" i="11"/>
  <c r="BA31" i="11"/>
  <c r="AW31" i="11"/>
  <c r="AS31" i="11"/>
  <c r="BE30" i="11"/>
  <c r="BA30" i="11"/>
  <c r="AW30" i="11"/>
  <c r="AS30" i="11"/>
  <c r="BE29" i="11"/>
  <c r="BA29" i="11"/>
  <c r="AW29" i="11"/>
  <c r="AS29" i="11"/>
  <c r="BE28" i="11"/>
  <c r="BA28" i="11"/>
  <c r="AW28" i="11"/>
  <c r="AS28" i="11"/>
  <c r="BE27" i="11"/>
  <c r="BA27" i="11"/>
  <c r="AW27" i="11"/>
  <c r="AS27" i="11"/>
  <c r="BE26" i="11"/>
  <c r="BA26" i="11"/>
  <c r="AW26" i="11"/>
  <c r="AS26" i="11"/>
  <c r="BE25" i="11"/>
  <c r="BA25" i="11"/>
  <c r="AW25" i="11"/>
  <c r="AS25" i="11"/>
  <c r="BE24" i="11"/>
  <c r="BA24" i="11"/>
  <c r="AW24" i="11"/>
  <c r="AS24" i="11"/>
  <c r="BE23" i="11"/>
  <c r="BA23" i="11"/>
  <c r="AW23" i="11"/>
  <c r="AS23" i="11"/>
  <c r="BE22" i="11"/>
  <c r="BA22" i="11"/>
  <c r="AW22" i="11"/>
  <c r="AS22" i="11"/>
  <c r="BB21" i="11"/>
  <c r="AX21" i="11"/>
  <c r="AT21" i="11"/>
  <c r="BB20" i="11"/>
  <c r="AX20" i="11"/>
  <c r="AT20" i="11"/>
  <c r="BB19" i="11"/>
  <c r="AX19" i="11"/>
  <c r="AT19" i="11"/>
  <c r="BB18" i="11"/>
  <c r="AX18" i="11"/>
  <c r="AT18" i="11"/>
  <c r="BB17" i="11"/>
  <c r="AX17" i="11"/>
  <c r="AT17" i="11"/>
  <c r="BB16" i="11"/>
  <c r="AX16" i="11"/>
  <c r="AT16" i="11"/>
  <c r="BC15" i="11"/>
  <c r="AY15" i="11"/>
  <c r="AU15" i="11"/>
  <c r="BD14" i="11"/>
  <c r="AZ14" i="11"/>
  <c r="AV14" i="11"/>
  <c r="AR14" i="11"/>
  <c r="BE13" i="11"/>
  <c r="BA13" i="11"/>
  <c r="AW13" i="11"/>
  <c r="AS13" i="11"/>
  <c r="AY33" i="11"/>
  <c r="AR33" i="11"/>
  <c r="BD32" i="11"/>
  <c r="AZ32" i="11"/>
  <c r="AV32" i="11"/>
  <c r="AR32" i="11"/>
  <c r="BD31" i="11"/>
  <c r="AZ31" i="11"/>
  <c r="AV31" i="11"/>
  <c r="AR31" i="11"/>
  <c r="BD30" i="11"/>
  <c r="AZ30" i="11"/>
  <c r="AV30" i="11"/>
  <c r="AR30" i="11"/>
  <c r="BD29" i="11"/>
  <c r="AZ29" i="11"/>
  <c r="AV29" i="11"/>
  <c r="AR29" i="11"/>
  <c r="BD28" i="11"/>
  <c r="AZ28" i="11"/>
  <c r="AV28" i="11"/>
  <c r="AR28" i="11"/>
  <c r="BD27" i="11"/>
  <c r="AZ27" i="11"/>
  <c r="AV27" i="11"/>
  <c r="AR27" i="11"/>
  <c r="BD26" i="11"/>
  <c r="AZ26" i="11"/>
  <c r="AV26" i="11"/>
  <c r="AR26" i="11"/>
  <c r="BD25" i="11"/>
  <c r="AZ25" i="11"/>
  <c r="AV25" i="11"/>
  <c r="AR25" i="11"/>
  <c r="BD24" i="11"/>
  <c r="AZ24" i="11"/>
  <c r="AV24" i="11"/>
  <c r="AR24" i="11"/>
  <c r="BD23" i="11"/>
  <c r="AZ23" i="11"/>
  <c r="AV23" i="11"/>
  <c r="AR23" i="11"/>
  <c r="BD22" i="11"/>
  <c r="AZ22" i="11"/>
  <c r="AV22" i="11"/>
  <c r="AR22" i="11"/>
  <c r="BE21" i="11"/>
  <c r="BA21" i="11"/>
  <c r="AW21" i="11"/>
  <c r="AS21" i="11"/>
  <c r="BE20" i="11"/>
  <c r="BA20" i="11"/>
  <c r="AW20" i="11"/>
  <c r="AS20" i="11"/>
  <c r="BE19" i="11"/>
  <c r="BA19" i="11"/>
  <c r="AW19" i="11"/>
  <c r="AS19" i="11"/>
  <c r="BE18" i="11"/>
  <c r="BA18" i="11"/>
  <c r="AW18" i="11"/>
  <c r="AS18" i="11"/>
  <c r="BE17" i="11"/>
  <c r="BA17" i="11"/>
  <c r="AW17" i="11"/>
  <c r="AS17" i="11"/>
  <c r="BE16" i="11"/>
  <c r="BA16" i="11"/>
  <c r="AW16" i="11"/>
  <c r="AS16" i="11"/>
  <c r="BB15" i="11"/>
  <c r="AX15" i="11"/>
  <c r="AT15" i="11"/>
  <c r="BC14" i="11"/>
  <c r="AY14" i="11"/>
  <c r="AU14" i="11"/>
  <c r="BD13" i="11"/>
  <c r="AZ13" i="11"/>
  <c r="AV13" i="11"/>
  <c r="AR13" i="11"/>
  <c r="BC42" i="10"/>
  <c r="AY42" i="10"/>
  <c r="AU42" i="10"/>
  <c r="BC41" i="10"/>
  <c r="AY41" i="10"/>
  <c r="AU41" i="10"/>
  <c r="BC40" i="10"/>
  <c r="AY40" i="10"/>
  <c r="AU40" i="10"/>
  <c r="BC39" i="10"/>
  <c r="AY39" i="10"/>
  <c r="AU39" i="10"/>
  <c r="BC38" i="10"/>
  <c r="AY38" i="10"/>
  <c r="AU38" i="10"/>
  <c r="BC37" i="10"/>
  <c r="AY37" i="10"/>
  <c r="AU37" i="10"/>
  <c r="BC36" i="10"/>
  <c r="AY36" i="10"/>
  <c r="AU36" i="10"/>
  <c r="BC35" i="10"/>
  <c r="AY35" i="10"/>
  <c r="AU35" i="10"/>
  <c r="BC34" i="10"/>
  <c r="AY34" i="10"/>
  <c r="AU34" i="10"/>
  <c r="BC33" i="10"/>
  <c r="AY33" i="10"/>
  <c r="AU33" i="10"/>
  <c r="BC32" i="10"/>
  <c r="AY32" i="10"/>
  <c r="AU32" i="10"/>
  <c r="BC31" i="10"/>
  <c r="AY31" i="10"/>
  <c r="AU31" i="10"/>
  <c r="BC30" i="10"/>
  <c r="AY30" i="10"/>
  <c r="AU30" i="10"/>
  <c r="BC29" i="10"/>
  <c r="AY29" i="10"/>
  <c r="AU29" i="10"/>
  <c r="BC28" i="10"/>
  <c r="AY28" i="10"/>
  <c r="AU28" i="10"/>
  <c r="BC27" i="10"/>
  <c r="AY27" i="10"/>
  <c r="AU27" i="10"/>
  <c r="BC26" i="10"/>
  <c r="AY26" i="10"/>
  <c r="AU26" i="10"/>
  <c r="BC25" i="10"/>
  <c r="AY25" i="10"/>
  <c r="AU25" i="10"/>
  <c r="BC24" i="10"/>
  <c r="AY24" i="10"/>
  <c r="AU24" i="10"/>
  <c r="BB42" i="10"/>
  <c r="AX42" i="10"/>
  <c r="AT42" i="10"/>
  <c r="BB41" i="10"/>
  <c r="AX41" i="10"/>
  <c r="AT41" i="10"/>
  <c r="BB40" i="10"/>
  <c r="AX40" i="10"/>
  <c r="AT40" i="10"/>
  <c r="BB39" i="10"/>
  <c r="AX39" i="10"/>
  <c r="AT39" i="10"/>
  <c r="BB38" i="10"/>
  <c r="AX38" i="10"/>
  <c r="AT38" i="10"/>
  <c r="BB37" i="10"/>
  <c r="AX37" i="10"/>
  <c r="AT37" i="10"/>
  <c r="BB36" i="10"/>
  <c r="AX36" i="10"/>
  <c r="AT36" i="10"/>
  <c r="BB35" i="10"/>
  <c r="AX35" i="10"/>
  <c r="AT35" i="10"/>
  <c r="BB34" i="10"/>
  <c r="AX34" i="10"/>
  <c r="AT34" i="10"/>
  <c r="BB33" i="10"/>
  <c r="AX33" i="10"/>
  <c r="AT33" i="10"/>
  <c r="BB32" i="10"/>
  <c r="AX32" i="10"/>
  <c r="AT32" i="10"/>
  <c r="BB31" i="10"/>
  <c r="AX31" i="10"/>
  <c r="AT31" i="10"/>
  <c r="BB30" i="10"/>
  <c r="AX30" i="10"/>
  <c r="AT30" i="10"/>
  <c r="BB29" i="10"/>
  <c r="AX29" i="10"/>
  <c r="AT29" i="10"/>
  <c r="BB28" i="10"/>
  <c r="AX28" i="10"/>
  <c r="AT28" i="10"/>
  <c r="BB27" i="10"/>
  <c r="AX27" i="10"/>
  <c r="AT27" i="10"/>
  <c r="BB26" i="10"/>
  <c r="AX26" i="10"/>
  <c r="AT26" i="10"/>
  <c r="BB25" i="10"/>
  <c r="AX25" i="10"/>
  <c r="AT25" i="10"/>
  <c r="BB24" i="10"/>
  <c r="AX24" i="10"/>
  <c r="AT24" i="10"/>
  <c r="BE42" i="10"/>
  <c r="BA42" i="10"/>
  <c r="AW42" i="10"/>
  <c r="AS42" i="10"/>
  <c r="BE41" i="10"/>
  <c r="BA41" i="10"/>
  <c r="AW41" i="10"/>
  <c r="AS41" i="10"/>
  <c r="BE40" i="10"/>
  <c r="BA40" i="10"/>
  <c r="AW40" i="10"/>
  <c r="AS40" i="10"/>
  <c r="BE39" i="10"/>
  <c r="BA39" i="10"/>
  <c r="AW39" i="10"/>
  <c r="AS39" i="10"/>
  <c r="BE38" i="10"/>
  <c r="BA38" i="10"/>
  <c r="AW38" i="10"/>
  <c r="AS38" i="10"/>
  <c r="BE37" i="10"/>
  <c r="BA37" i="10"/>
  <c r="AW37" i="10"/>
  <c r="AS37" i="10"/>
  <c r="BE36" i="10"/>
  <c r="BA36" i="10"/>
  <c r="AW36" i="10"/>
  <c r="AS36" i="10"/>
  <c r="BE35" i="10"/>
  <c r="BA35" i="10"/>
  <c r="AW35" i="10"/>
  <c r="AS35" i="10"/>
  <c r="BE34" i="10"/>
  <c r="BA34" i="10"/>
  <c r="AW34" i="10"/>
  <c r="AS34" i="10"/>
  <c r="BE33" i="10"/>
  <c r="BA33" i="10"/>
  <c r="AW33" i="10"/>
  <c r="AS33" i="10"/>
  <c r="BE32" i="10"/>
  <c r="BA32" i="10"/>
  <c r="AW32" i="10"/>
  <c r="AS32" i="10"/>
  <c r="BE31" i="10"/>
  <c r="BA31" i="10"/>
  <c r="AW31" i="10"/>
  <c r="AS31" i="10"/>
  <c r="BE30" i="10"/>
  <c r="BA30" i="10"/>
  <c r="AW30" i="10"/>
  <c r="AS30" i="10"/>
  <c r="BE29" i="10"/>
  <c r="BA29" i="10"/>
  <c r="AW29" i="10"/>
  <c r="AS29" i="10"/>
  <c r="BE28" i="10"/>
  <c r="BA28" i="10"/>
  <c r="AW28" i="10"/>
  <c r="AS28" i="10"/>
  <c r="BE27" i="10"/>
  <c r="BA27" i="10"/>
  <c r="AW27" i="10"/>
  <c r="AS27" i="10"/>
  <c r="BE26" i="10"/>
  <c r="BA26" i="10"/>
  <c r="AW26" i="10"/>
  <c r="AS26" i="10"/>
  <c r="BE25" i="10"/>
  <c r="BA25" i="10"/>
  <c r="AW25" i="10"/>
  <c r="AS25" i="10"/>
  <c r="BD42" i="10"/>
  <c r="AZ42" i="10"/>
  <c r="AV42" i="10"/>
  <c r="AR42" i="10"/>
  <c r="BD41" i="10"/>
  <c r="AZ41" i="10"/>
  <c r="AV41" i="10"/>
  <c r="AR41" i="10"/>
  <c r="BD40" i="10"/>
  <c r="AZ40" i="10"/>
  <c r="AV40" i="10"/>
  <c r="AR40" i="10"/>
  <c r="BD39" i="10"/>
  <c r="AZ39" i="10"/>
  <c r="AV39" i="10"/>
  <c r="AR39" i="10"/>
  <c r="BD38" i="10"/>
  <c r="AZ38" i="10"/>
  <c r="AV38" i="10"/>
  <c r="AR38" i="10"/>
  <c r="BD37" i="10"/>
  <c r="AZ37" i="10"/>
  <c r="AV37" i="10"/>
  <c r="AR37" i="10"/>
  <c r="BD36" i="10"/>
  <c r="AZ36" i="10"/>
  <c r="AV36" i="10"/>
  <c r="AR36" i="10"/>
  <c r="BD35" i="10"/>
  <c r="AZ35" i="10"/>
  <c r="AV35" i="10"/>
  <c r="AR35" i="10"/>
  <c r="BD34" i="10"/>
  <c r="AZ34" i="10"/>
  <c r="AV34" i="10"/>
  <c r="AR34" i="10"/>
  <c r="BD33" i="10"/>
  <c r="AZ33" i="10"/>
  <c r="AV33" i="10"/>
  <c r="AR33" i="10"/>
  <c r="BD32" i="10"/>
  <c r="AZ32" i="10"/>
  <c r="AV32" i="10"/>
  <c r="AR32" i="10"/>
  <c r="BD31" i="10"/>
  <c r="AZ31" i="10"/>
  <c r="AV31" i="10"/>
  <c r="AR31" i="10"/>
  <c r="BD30" i="10"/>
  <c r="AZ30" i="10"/>
  <c r="AV30" i="10"/>
  <c r="AR30" i="10"/>
  <c r="BD29" i="10"/>
  <c r="AZ29" i="10"/>
  <c r="AV29" i="10"/>
  <c r="AR29" i="10"/>
  <c r="BD28" i="10"/>
  <c r="AZ28" i="10"/>
  <c r="AV28" i="10"/>
  <c r="AR28" i="10"/>
  <c r="BD27" i="10"/>
  <c r="AZ27" i="10"/>
  <c r="AV27" i="10"/>
  <c r="AR27" i="10"/>
  <c r="BD26" i="10"/>
  <c r="AZ26" i="10"/>
  <c r="AV26" i="10"/>
  <c r="AR26" i="10"/>
  <c r="BD25" i="10"/>
  <c r="AZ25" i="10"/>
  <c r="AV25" i="10"/>
  <c r="AR25" i="10"/>
  <c r="BE24" i="10"/>
  <c r="AW24" i="10"/>
  <c r="BB23" i="10"/>
  <c r="AX23" i="10"/>
  <c r="AT23" i="10"/>
  <c r="BB22" i="10"/>
  <c r="AX22" i="10"/>
  <c r="AT22" i="10"/>
  <c r="BB21" i="10"/>
  <c r="AX21" i="10"/>
  <c r="AT21" i="10"/>
  <c r="BB20" i="10"/>
  <c r="AX20" i="10"/>
  <c r="AT20" i="10"/>
  <c r="BB19" i="10"/>
  <c r="AX19" i="10"/>
  <c r="AT19" i="10"/>
  <c r="BB18" i="10"/>
  <c r="AX18" i="10"/>
  <c r="AT18" i="10"/>
  <c r="BB17" i="10"/>
  <c r="AX17" i="10"/>
  <c r="AT17" i="10"/>
  <c r="BB16" i="10"/>
  <c r="AX16" i="10"/>
  <c r="AT16" i="10"/>
  <c r="BB15" i="10"/>
  <c r="AX15" i="10"/>
  <c r="AT15" i="10"/>
  <c r="BB14" i="10"/>
  <c r="AX14" i="10"/>
  <c r="AT14" i="10"/>
  <c r="BB13" i="10"/>
  <c r="AX13" i="10"/>
  <c r="AT13" i="10"/>
  <c r="BC42" i="9"/>
  <c r="AY42" i="9"/>
  <c r="AU42" i="9"/>
  <c r="BC41" i="9"/>
  <c r="AY41" i="9"/>
  <c r="AU41" i="9"/>
  <c r="BC40" i="9"/>
  <c r="AY40" i="9"/>
  <c r="AU40" i="9"/>
  <c r="BC39" i="9"/>
  <c r="AY39" i="9"/>
  <c r="AU39" i="9"/>
  <c r="BD24" i="10"/>
  <c r="AV24" i="10"/>
  <c r="BE23" i="10"/>
  <c r="BA23" i="10"/>
  <c r="AW23" i="10"/>
  <c r="AS23" i="10"/>
  <c r="BE22" i="10"/>
  <c r="BA22" i="10"/>
  <c r="AW22" i="10"/>
  <c r="AS22" i="10"/>
  <c r="BE21" i="10"/>
  <c r="BA21" i="10"/>
  <c r="AW21" i="10"/>
  <c r="AS21" i="10"/>
  <c r="BE20" i="10"/>
  <c r="BA20" i="10"/>
  <c r="AW20" i="10"/>
  <c r="AS20" i="10"/>
  <c r="BE19" i="10"/>
  <c r="BA19" i="10"/>
  <c r="AW19" i="10"/>
  <c r="AS19" i="10"/>
  <c r="BE18" i="10"/>
  <c r="BA18" i="10"/>
  <c r="AW18" i="10"/>
  <c r="AS18" i="10"/>
  <c r="BE17" i="10"/>
  <c r="BA17" i="10"/>
  <c r="AW17" i="10"/>
  <c r="AS17" i="10"/>
  <c r="BE16" i="10"/>
  <c r="BA16" i="10"/>
  <c r="AW16" i="10"/>
  <c r="AS16" i="10"/>
  <c r="BE15" i="10"/>
  <c r="BA15" i="10"/>
  <c r="AW15" i="10"/>
  <c r="AS15" i="10"/>
  <c r="BE14" i="10"/>
  <c r="BA14" i="10"/>
  <c r="AW14" i="10"/>
  <c r="AS14" i="10"/>
  <c r="BE13" i="10"/>
  <c r="BA13" i="10"/>
  <c r="AW13" i="10"/>
  <c r="AS13" i="10"/>
  <c r="BB42" i="9"/>
  <c r="AX42" i="9"/>
  <c r="AT42" i="9"/>
  <c r="BB41" i="9"/>
  <c r="AX41" i="9"/>
  <c r="AT41" i="9"/>
  <c r="BB40" i="9"/>
  <c r="AX40" i="9"/>
  <c r="AT40" i="9"/>
  <c r="BB39" i="9"/>
  <c r="BA24" i="10"/>
  <c r="AS24" i="10"/>
  <c r="BD23" i="10"/>
  <c r="AZ23" i="10"/>
  <c r="AV23" i="10"/>
  <c r="AR23" i="10"/>
  <c r="BD22" i="10"/>
  <c r="AZ22" i="10"/>
  <c r="AV22" i="10"/>
  <c r="AR22" i="10"/>
  <c r="BD21" i="10"/>
  <c r="AZ21" i="10"/>
  <c r="AV21" i="10"/>
  <c r="AR21" i="10"/>
  <c r="BD20" i="10"/>
  <c r="AZ20" i="10"/>
  <c r="AV20" i="10"/>
  <c r="AR20" i="10"/>
  <c r="BD19" i="10"/>
  <c r="AZ19" i="10"/>
  <c r="AV19" i="10"/>
  <c r="AR19" i="10"/>
  <c r="BD18" i="10"/>
  <c r="AZ18" i="10"/>
  <c r="AV18" i="10"/>
  <c r="AR18" i="10"/>
  <c r="BD17" i="10"/>
  <c r="AZ17" i="10"/>
  <c r="AV17" i="10"/>
  <c r="AR17" i="10"/>
  <c r="BD16" i="10"/>
  <c r="AZ16" i="10"/>
  <c r="AV16" i="10"/>
  <c r="AR16" i="10"/>
  <c r="BD15" i="10"/>
  <c r="AZ15" i="10"/>
  <c r="AV15" i="10"/>
  <c r="AR15" i="10"/>
  <c r="BD14" i="10"/>
  <c r="AZ14" i="10"/>
  <c r="AV14" i="10"/>
  <c r="AR14" i="10"/>
  <c r="BD13" i="10"/>
  <c r="AZ13" i="10"/>
  <c r="AV13" i="10"/>
  <c r="AR13" i="10"/>
  <c r="BE42" i="9"/>
  <c r="BA42" i="9"/>
  <c r="AW42" i="9"/>
  <c r="AS42" i="9"/>
  <c r="BE41" i="9"/>
  <c r="BA41" i="9"/>
  <c r="AW41" i="9"/>
  <c r="AS41" i="9"/>
  <c r="BE40" i="9"/>
  <c r="BA40" i="9"/>
  <c r="AW40" i="9"/>
  <c r="AS40" i="9"/>
  <c r="BE39" i="9"/>
  <c r="BA39" i="9"/>
  <c r="AZ24" i="10"/>
  <c r="AR24" i="10"/>
  <c r="BC23" i="10"/>
  <c r="AY23" i="10"/>
  <c r="AU23" i="10"/>
  <c r="BC22" i="10"/>
  <c r="AY22" i="10"/>
  <c r="AU22" i="10"/>
  <c r="BC21" i="10"/>
  <c r="AY21" i="10"/>
  <c r="AU21" i="10"/>
  <c r="BC20" i="10"/>
  <c r="AY20" i="10"/>
  <c r="AU20" i="10"/>
  <c r="BC19" i="10"/>
  <c r="AY19" i="10"/>
  <c r="AU19" i="10"/>
  <c r="BC18" i="10"/>
  <c r="AY18" i="10"/>
  <c r="AU18" i="10"/>
  <c r="BC17" i="10"/>
  <c r="AY17" i="10"/>
  <c r="AU17" i="10"/>
  <c r="BC16" i="10"/>
  <c r="AY16" i="10"/>
  <c r="AU16" i="10"/>
  <c r="BC15" i="10"/>
  <c r="AY15" i="10"/>
  <c r="AU15" i="10"/>
  <c r="BC14" i="10"/>
  <c r="AY14" i="10"/>
  <c r="AU14" i="10"/>
  <c r="BC13" i="10"/>
  <c r="AY13" i="10"/>
  <c r="AU13" i="10"/>
  <c r="BD42" i="9"/>
  <c r="AZ42" i="9"/>
  <c r="AV42" i="9"/>
  <c r="AR42" i="9"/>
  <c r="BD41" i="9"/>
  <c r="AZ41" i="9"/>
  <c r="AV41" i="9"/>
  <c r="AR41" i="9"/>
  <c r="BD40" i="9"/>
  <c r="AZ40" i="9"/>
  <c r="AV40" i="9"/>
  <c r="AR40" i="9"/>
  <c r="BD39" i="9"/>
  <c r="AZ39" i="9"/>
  <c r="AX39" i="9"/>
  <c r="AS39" i="9"/>
  <c r="BE38" i="9"/>
  <c r="BA38" i="9"/>
  <c r="AW38" i="9"/>
  <c r="AS38" i="9"/>
  <c r="BE37" i="9"/>
  <c r="BA37" i="9"/>
  <c r="AW37" i="9"/>
  <c r="AS37" i="9"/>
  <c r="BE36" i="9"/>
  <c r="BA36" i="9"/>
  <c r="AW36" i="9"/>
  <c r="AS36" i="9"/>
  <c r="BE35" i="9"/>
  <c r="BA35" i="9"/>
  <c r="AW35" i="9"/>
  <c r="AS35" i="9"/>
  <c r="BE34" i="9"/>
  <c r="BA34" i="9"/>
  <c r="AW34" i="9"/>
  <c r="AS34" i="9"/>
  <c r="BE33" i="9"/>
  <c r="BA33" i="9"/>
  <c r="AW33" i="9"/>
  <c r="AS33" i="9"/>
  <c r="BE32" i="9"/>
  <c r="BA32" i="9"/>
  <c r="AW32" i="9"/>
  <c r="AS32" i="9"/>
  <c r="BE31" i="9"/>
  <c r="BA31" i="9"/>
  <c r="AW31" i="9"/>
  <c r="AS31" i="9"/>
  <c r="BE30" i="9"/>
  <c r="BA30" i="9"/>
  <c r="AW30" i="9"/>
  <c r="AS30" i="9"/>
  <c r="BE29" i="9"/>
  <c r="BA29" i="9"/>
  <c r="AW29" i="9"/>
  <c r="AS29" i="9"/>
  <c r="BE28" i="9"/>
  <c r="BA28" i="9"/>
  <c r="AW28" i="9"/>
  <c r="AS28" i="9"/>
  <c r="BE27" i="9"/>
  <c r="BA27" i="9"/>
  <c r="AW27" i="9"/>
  <c r="AS27" i="9"/>
  <c r="BE26" i="9"/>
  <c r="BA26" i="9"/>
  <c r="AW26" i="9"/>
  <c r="AS26" i="9"/>
  <c r="BE25" i="9"/>
  <c r="BA25" i="9"/>
  <c r="AW25" i="9"/>
  <c r="AS25" i="9"/>
  <c r="BE24" i="9"/>
  <c r="BA24" i="9"/>
  <c r="AW24" i="9"/>
  <c r="AS24" i="9"/>
  <c r="BE23" i="9"/>
  <c r="BA23" i="9"/>
  <c r="AW23" i="9"/>
  <c r="AS23" i="9"/>
  <c r="BE22" i="9"/>
  <c r="BA22" i="9"/>
  <c r="AW22" i="9"/>
  <c r="AS22" i="9"/>
  <c r="BE21" i="9"/>
  <c r="BA21" i="9"/>
  <c r="AW21" i="9"/>
  <c r="AS21" i="9"/>
  <c r="BE20" i="9"/>
  <c r="BA20" i="9"/>
  <c r="AW20" i="9"/>
  <c r="AS20" i="9"/>
  <c r="BE19" i="9"/>
  <c r="BA19" i="9"/>
  <c r="AW19" i="9"/>
  <c r="AS19" i="9"/>
  <c r="BE18" i="9"/>
  <c r="BA18" i="9"/>
  <c r="AW18" i="9"/>
  <c r="AS18" i="9"/>
  <c r="BE17" i="9"/>
  <c r="BA17" i="9"/>
  <c r="AW17" i="9"/>
  <c r="AS17" i="9"/>
  <c r="BE16" i="9"/>
  <c r="BA16" i="9"/>
  <c r="AW16" i="9"/>
  <c r="AS16" i="9"/>
  <c r="BE15" i="9"/>
  <c r="BA15" i="9"/>
  <c r="AW15" i="9"/>
  <c r="AS15" i="9"/>
  <c r="AW39" i="9"/>
  <c r="AR39" i="9"/>
  <c r="BD38" i="9"/>
  <c r="AZ38" i="9"/>
  <c r="AV38" i="9"/>
  <c r="AR38" i="9"/>
  <c r="BD37" i="9"/>
  <c r="AZ37" i="9"/>
  <c r="AV37" i="9"/>
  <c r="AR37" i="9"/>
  <c r="BD36" i="9"/>
  <c r="AZ36" i="9"/>
  <c r="AV36" i="9"/>
  <c r="AR36" i="9"/>
  <c r="BD35" i="9"/>
  <c r="AZ35" i="9"/>
  <c r="AV35" i="9"/>
  <c r="AR35" i="9"/>
  <c r="BD34" i="9"/>
  <c r="AZ34" i="9"/>
  <c r="AV34" i="9"/>
  <c r="AR34" i="9"/>
  <c r="BD33" i="9"/>
  <c r="AZ33" i="9"/>
  <c r="AV33" i="9"/>
  <c r="AR33" i="9"/>
  <c r="BD32" i="9"/>
  <c r="AZ32" i="9"/>
  <c r="AV32" i="9"/>
  <c r="AR32" i="9"/>
  <c r="BD31" i="9"/>
  <c r="AZ31" i="9"/>
  <c r="AV31" i="9"/>
  <c r="AR31" i="9"/>
  <c r="BD30" i="9"/>
  <c r="AZ30" i="9"/>
  <c r="AV30" i="9"/>
  <c r="AR30" i="9"/>
  <c r="BD29" i="9"/>
  <c r="AZ29" i="9"/>
  <c r="AV29" i="9"/>
  <c r="AR29" i="9"/>
  <c r="BD28" i="9"/>
  <c r="AZ28" i="9"/>
  <c r="AV28" i="9"/>
  <c r="AR28" i="9"/>
  <c r="BD27" i="9"/>
  <c r="AZ27" i="9"/>
  <c r="AV27" i="9"/>
  <c r="AR27" i="9"/>
  <c r="BD26" i="9"/>
  <c r="AZ26" i="9"/>
  <c r="AV26" i="9"/>
  <c r="AR26" i="9"/>
  <c r="BD25" i="9"/>
  <c r="AZ25" i="9"/>
  <c r="AV25" i="9"/>
  <c r="AR25" i="9"/>
  <c r="BD24" i="9"/>
  <c r="AZ24" i="9"/>
  <c r="AV24" i="9"/>
  <c r="AR24" i="9"/>
  <c r="BD23" i="9"/>
  <c r="AZ23" i="9"/>
  <c r="AV23" i="9"/>
  <c r="AR23" i="9"/>
  <c r="BD22" i="9"/>
  <c r="AZ22" i="9"/>
  <c r="AV22" i="9"/>
  <c r="AR22" i="9"/>
  <c r="BD21" i="9"/>
  <c r="AZ21" i="9"/>
  <c r="AV21" i="9"/>
  <c r="AR21" i="9"/>
  <c r="BD20" i="9"/>
  <c r="AZ20" i="9"/>
  <c r="AV20" i="9"/>
  <c r="AR20" i="9"/>
  <c r="BD19" i="9"/>
  <c r="AZ19" i="9"/>
  <c r="AV19" i="9"/>
  <c r="AR19" i="9"/>
  <c r="BD18" i="9"/>
  <c r="AZ18" i="9"/>
  <c r="AV18" i="9"/>
  <c r="AR18" i="9"/>
  <c r="BD17" i="9"/>
  <c r="AZ17" i="9"/>
  <c r="AV17" i="9"/>
  <c r="AR17" i="9"/>
  <c r="BD16" i="9"/>
  <c r="AZ16" i="9"/>
  <c r="AV16" i="9"/>
  <c r="AR16" i="9"/>
  <c r="BD15" i="9"/>
  <c r="AZ15" i="9"/>
  <c r="AV15" i="9"/>
  <c r="AR15" i="9"/>
  <c r="AV39" i="9"/>
  <c r="BC38" i="9"/>
  <c r="AY38" i="9"/>
  <c r="AU38" i="9"/>
  <c r="BC37" i="9"/>
  <c r="AY37" i="9"/>
  <c r="AU37" i="9"/>
  <c r="BC36" i="9"/>
  <c r="AY36" i="9"/>
  <c r="AU36" i="9"/>
  <c r="BC35" i="9"/>
  <c r="AY35" i="9"/>
  <c r="AU35" i="9"/>
  <c r="BC34" i="9"/>
  <c r="AY34" i="9"/>
  <c r="AU34" i="9"/>
  <c r="BC33" i="9"/>
  <c r="AY33" i="9"/>
  <c r="AU33" i="9"/>
  <c r="BC32" i="9"/>
  <c r="AY32" i="9"/>
  <c r="AU32" i="9"/>
  <c r="BC31" i="9"/>
  <c r="AY31" i="9"/>
  <c r="AU31" i="9"/>
  <c r="BC30" i="9"/>
  <c r="AY30" i="9"/>
  <c r="AU30" i="9"/>
  <c r="BC29" i="9"/>
  <c r="AY29" i="9"/>
  <c r="AU29" i="9"/>
  <c r="BC28" i="9"/>
  <c r="AY28" i="9"/>
  <c r="AU28" i="9"/>
  <c r="BC27" i="9"/>
  <c r="AY27" i="9"/>
  <c r="AU27" i="9"/>
  <c r="BC26" i="9"/>
  <c r="AY26" i="9"/>
  <c r="AU26" i="9"/>
  <c r="BC25" i="9"/>
  <c r="AY25" i="9"/>
  <c r="AU25" i="9"/>
  <c r="BC24" i="9"/>
  <c r="AY24" i="9"/>
  <c r="AU24" i="9"/>
  <c r="BC23" i="9"/>
  <c r="AY23" i="9"/>
  <c r="AU23" i="9"/>
  <c r="BC22" i="9"/>
  <c r="AY22" i="9"/>
  <c r="AU22" i="9"/>
  <c r="BC21" i="9"/>
  <c r="AY21" i="9"/>
  <c r="AU21" i="9"/>
  <c r="BC20" i="9"/>
  <c r="AY20" i="9"/>
  <c r="AU20" i="9"/>
  <c r="BC19" i="9"/>
  <c r="AY19" i="9"/>
  <c r="AU19" i="9"/>
  <c r="BC18" i="9"/>
  <c r="AY18" i="9"/>
  <c r="AU18" i="9"/>
  <c r="BC17" i="9"/>
  <c r="AY17" i="9"/>
  <c r="AU17" i="9"/>
  <c r="BC16" i="9"/>
  <c r="AY16" i="9"/>
  <c r="AU16" i="9"/>
  <c r="BC15" i="9"/>
  <c r="AY15" i="9"/>
  <c r="AU15" i="9"/>
  <c r="AT39" i="9"/>
  <c r="BB38" i="9"/>
  <c r="AX38" i="9"/>
  <c r="AT38" i="9"/>
  <c r="BB37" i="9"/>
  <c r="AX37" i="9"/>
  <c r="AT37" i="9"/>
  <c r="BB36" i="9"/>
  <c r="AX36" i="9"/>
  <c r="AT36" i="9"/>
  <c r="BB35" i="9"/>
  <c r="AX35" i="9"/>
  <c r="AT35" i="9"/>
  <c r="BB34" i="9"/>
  <c r="AX34" i="9"/>
  <c r="AT34" i="9"/>
  <c r="BB33" i="9"/>
  <c r="AX33" i="9"/>
  <c r="AT33" i="9"/>
  <c r="BB32" i="9"/>
  <c r="AX32" i="9"/>
  <c r="AT32" i="9"/>
  <c r="BB31" i="9"/>
  <c r="AX31" i="9"/>
  <c r="AT31" i="9"/>
  <c r="BB30" i="9"/>
  <c r="AX30" i="9"/>
  <c r="AT30" i="9"/>
  <c r="BB29" i="9"/>
  <c r="AX29" i="9"/>
  <c r="AT29" i="9"/>
  <c r="BB28" i="9"/>
  <c r="AX28" i="9"/>
  <c r="AT28" i="9"/>
  <c r="BB27" i="9"/>
  <c r="AX27" i="9"/>
  <c r="AT27" i="9"/>
  <c r="BB26" i="9"/>
  <c r="AX26" i="9"/>
  <c r="AT26" i="9"/>
  <c r="BB25" i="9"/>
  <c r="AX25" i="9"/>
  <c r="AT25" i="9"/>
  <c r="BB24" i="9"/>
  <c r="AX24" i="9"/>
  <c r="AT24" i="9"/>
  <c r="BB23" i="9"/>
  <c r="AX23" i="9"/>
  <c r="AT23" i="9"/>
  <c r="BB22" i="9"/>
  <c r="AX22" i="9"/>
  <c r="AT22" i="9"/>
  <c r="BB21" i="9"/>
  <c r="AX21" i="9"/>
  <c r="AT21" i="9"/>
  <c r="BB20" i="9"/>
  <c r="AX20" i="9"/>
  <c r="AT20" i="9"/>
  <c r="BB19" i="9"/>
  <c r="AX19" i="9"/>
  <c r="AT19" i="9"/>
  <c r="BB18" i="9"/>
  <c r="AX18" i="9"/>
  <c r="AT18" i="9"/>
  <c r="BB17" i="9"/>
  <c r="AX17" i="9"/>
  <c r="AT17" i="9"/>
  <c r="BB16" i="9"/>
  <c r="AX16" i="9"/>
  <c r="AT16" i="9"/>
  <c r="BB15" i="9"/>
  <c r="AX15" i="9"/>
  <c r="AT15" i="9"/>
  <c r="BE14" i="8"/>
  <c r="BI14" i="8"/>
  <c r="BO14" i="8"/>
  <c r="BS14" i="8"/>
  <c r="BW14" i="8"/>
  <c r="BC15" i="8"/>
  <c r="BG15" i="8"/>
  <c r="BK15" i="8"/>
  <c r="BQ15" i="8"/>
  <c r="BU15" i="8"/>
  <c r="BY15" i="8"/>
  <c r="BE16" i="8"/>
  <c r="BI16" i="8"/>
  <c r="BO16" i="8"/>
  <c r="BS16" i="8"/>
  <c r="BW16" i="8"/>
  <c r="BC17" i="8"/>
  <c r="BG17" i="8"/>
  <c r="BK17" i="8"/>
  <c r="BQ17" i="8"/>
  <c r="BU17" i="8"/>
  <c r="BY17" i="8"/>
  <c r="BE18" i="8"/>
  <c r="BI18" i="8"/>
  <c r="BO18" i="8"/>
  <c r="BS18" i="8"/>
  <c r="BW18" i="8"/>
  <c r="BC19" i="8"/>
  <c r="BG19" i="8"/>
  <c r="BK19" i="8"/>
  <c r="BQ19" i="8"/>
  <c r="BU19" i="8"/>
  <c r="BY19" i="8"/>
  <c r="BE20" i="8"/>
  <c r="BI20" i="8"/>
  <c r="BO20" i="8"/>
  <c r="BS20" i="8"/>
  <c r="BW20" i="8"/>
  <c r="BC21" i="8"/>
  <c r="BG21" i="8"/>
  <c r="BK21" i="8"/>
  <c r="BQ21" i="8"/>
  <c r="BU21" i="8"/>
  <c r="BY21" i="8"/>
  <c r="BE22" i="8"/>
  <c r="BI22" i="8"/>
  <c r="BO22" i="8"/>
  <c r="BS22" i="8"/>
  <c r="BW22" i="8"/>
  <c r="BC23" i="8"/>
  <c r="BG23" i="8"/>
  <c r="BK23" i="8"/>
  <c r="BQ23" i="8"/>
  <c r="BU23" i="8"/>
  <c r="BY23" i="8"/>
  <c r="BE24" i="8"/>
  <c r="BI24" i="8"/>
  <c r="BO24" i="8"/>
  <c r="BS24" i="8"/>
  <c r="BW24" i="8"/>
  <c r="BC25" i="8"/>
  <c r="BG25" i="8"/>
  <c r="BK25" i="8"/>
  <c r="BQ25" i="8"/>
  <c r="BU25" i="8"/>
  <c r="BY25" i="8"/>
  <c r="BE26" i="8"/>
  <c r="BI26" i="8"/>
  <c r="BO26" i="8"/>
  <c r="BS26" i="8"/>
  <c r="BW26" i="8"/>
  <c r="BC27" i="8"/>
  <c r="BG27" i="8"/>
  <c r="BK27" i="8"/>
  <c r="BQ27" i="8"/>
  <c r="BU27" i="8"/>
  <c r="BY27" i="8"/>
  <c r="BE28" i="8"/>
  <c r="BI28" i="8"/>
  <c r="BO28" i="8"/>
  <c r="BS28" i="8"/>
  <c r="BW28" i="8"/>
  <c r="BC29" i="8"/>
  <c r="BG29" i="8"/>
  <c r="BK29" i="8"/>
  <c r="BQ29" i="8"/>
  <c r="BU29" i="8"/>
  <c r="BY29" i="8"/>
  <c r="BE30" i="8"/>
  <c r="BI30" i="8"/>
  <c r="BO30" i="8"/>
  <c r="BS30" i="8"/>
  <c r="BW30" i="8"/>
  <c r="BC31" i="8"/>
  <c r="BG31" i="8"/>
  <c r="BK31" i="8"/>
  <c r="BQ31" i="8"/>
  <c r="BU31" i="8"/>
  <c r="BY31" i="8"/>
  <c r="BE32" i="8"/>
  <c r="BI32" i="8"/>
  <c r="BO32" i="8"/>
  <c r="BS32" i="8"/>
  <c r="BW32" i="8"/>
  <c r="BC33" i="8"/>
  <c r="BG33" i="8"/>
  <c r="BK33" i="8"/>
  <c r="BQ33" i="8"/>
  <c r="BU33" i="8"/>
  <c r="BY33" i="8"/>
  <c r="BE34" i="8"/>
  <c r="BI34" i="8"/>
  <c r="BO34" i="8"/>
  <c r="BS34" i="8"/>
  <c r="BW34" i="8"/>
  <c r="BC35" i="8"/>
  <c r="BG35" i="8"/>
  <c r="BK35" i="8"/>
  <c r="BQ35" i="8"/>
  <c r="BU35" i="8"/>
  <c r="BY35" i="8"/>
  <c r="BE36" i="8"/>
  <c r="BI36" i="8"/>
  <c r="BO36" i="8"/>
  <c r="BS36" i="8"/>
  <c r="BW36" i="8"/>
  <c r="BC37" i="8"/>
  <c r="BG37" i="8"/>
  <c r="BK37" i="8"/>
  <c r="BQ37" i="8"/>
  <c r="BU37" i="8"/>
  <c r="BY37" i="8"/>
  <c r="BE38" i="8"/>
  <c r="BI38" i="8"/>
  <c r="BO38" i="8"/>
  <c r="BS38" i="8"/>
  <c r="BW38" i="8"/>
  <c r="BC39" i="8"/>
  <c r="BG39" i="8"/>
  <c r="BK39" i="8"/>
  <c r="BQ39" i="8"/>
  <c r="BU39" i="8"/>
  <c r="BY39" i="8"/>
  <c r="BE40" i="8"/>
  <c r="BI40" i="8"/>
  <c r="BO40" i="8"/>
  <c r="BS40" i="8"/>
  <c r="BW40" i="8"/>
  <c r="BC41" i="8"/>
  <c r="BG41" i="8"/>
  <c r="BK41" i="8"/>
  <c r="BQ41" i="8"/>
  <c r="BU41" i="8"/>
  <c r="BY41" i="8"/>
  <c r="BE42" i="8"/>
  <c r="BI42" i="8"/>
  <c r="BO42" i="8"/>
  <c r="BS42" i="8"/>
  <c r="BW42" i="8"/>
  <c r="BC43" i="8"/>
  <c r="BG43" i="8"/>
  <c r="BK43" i="8"/>
  <c r="BQ43" i="8"/>
  <c r="BU43" i="8"/>
  <c r="BY43" i="8"/>
  <c r="AD13" i="9"/>
  <c r="AH13" i="9"/>
  <c r="AL13" i="9"/>
  <c r="AR13" i="9"/>
  <c r="AV13" i="9"/>
  <c r="AZ13" i="9"/>
  <c r="BD13" i="9"/>
  <c r="AD14" i="9"/>
  <c r="AH14" i="9"/>
  <c r="AL14" i="9"/>
  <c r="AR14" i="9"/>
  <c r="AV14" i="9"/>
  <c r="AZ14" i="9"/>
  <c r="BD14" i="9"/>
  <c r="AD15" i="9"/>
  <c r="AK15" i="9"/>
  <c r="K90" i="2" l="1"/>
  <c r="J90" i="2"/>
  <c r="H90" i="2" s="1"/>
  <c r="I90" i="2" s="1"/>
  <c r="J87" i="2"/>
  <c r="H87" i="2"/>
  <c r="I87" i="2" s="1"/>
  <c r="K87" i="2"/>
  <c r="AK1" i="10"/>
  <c r="AO3" i="10"/>
  <c r="AI1" i="10"/>
  <c r="BH2" i="10" s="1"/>
  <c r="BE3" i="10"/>
  <c r="AV1" i="10"/>
  <c r="AT1" i="10"/>
  <c r="BH3" i="10" s="1"/>
  <c r="AT1" i="11"/>
  <c r="BH3" i="11" s="1"/>
  <c r="BE3" i="11"/>
  <c r="AV1" i="11"/>
  <c r="AK1" i="11"/>
  <c r="AO3" i="11"/>
  <c r="AI1" i="11"/>
  <c r="BH2" i="11" s="1"/>
  <c r="K86" i="2"/>
  <c r="J86" i="2"/>
  <c r="H86" i="2" s="1"/>
  <c r="I86" i="2" s="1"/>
  <c r="J83" i="2"/>
  <c r="H83" i="2" s="1"/>
  <c r="I83" i="2" s="1"/>
  <c r="K83" i="2"/>
  <c r="AK1" i="12"/>
  <c r="AX1" i="12" s="1"/>
  <c r="BH4" i="12" s="1"/>
  <c r="AO3" i="12"/>
  <c r="AI1" i="12"/>
  <c r="BH2" i="12" s="1"/>
  <c r="AV1" i="12"/>
  <c r="AT1" i="12"/>
  <c r="BH3" i="12" s="1"/>
  <c r="BE3" i="12"/>
  <c r="BR1" i="8"/>
  <c r="CF4" i="8" s="1"/>
  <c r="BT1" i="8"/>
  <c r="AO3" i="9"/>
  <c r="AI1" i="9"/>
  <c r="BH2" i="9" s="1"/>
  <c r="AK1" i="9"/>
  <c r="K89" i="2"/>
  <c r="J89" i="2"/>
  <c r="K82" i="2"/>
  <c r="J82" i="2"/>
  <c r="K88" i="2"/>
  <c r="J88" i="2"/>
  <c r="BK1" i="8"/>
  <c r="BV1" i="8" s="1"/>
  <c r="CF5" i="8" s="1"/>
  <c r="BI1" i="8"/>
  <c r="CF3" i="8" s="1"/>
  <c r="AV1" i="9"/>
  <c r="AT1" i="9"/>
  <c r="BH3" i="9" s="1"/>
  <c r="BE3" i="9"/>
  <c r="K85" i="2"/>
  <c r="J85" i="2"/>
  <c r="J91" i="2"/>
  <c r="K91" i="2"/>
  <c r="K84" i="2"/>
  <c r="J84" i="2"/>
  <c r="H84" i="2" l="1"/>
  <c r="I84" i="2" s="1"/>
  <c r="H85" i="2"/>
  <c r="I85" i="2" s="1"/>
  <c r="H82" i="2"/>
  <c r="I82" i="2" s="1"/>
  <c r="H89" i="2"/>
  <c r="I89" i="2" s="1"/>
  <c r="H91" i="2"/>
  <c r="I91" i="2" s="1"/>
  <c r="H88" i="2"/>
  <c r="I88" i="2" s="1"/>
  <c r="BH7" i="12"/>
  <c r="BH8" i="12" s="1"/>
  <c r="BH6" i="12"/>
  <c r="BH9" i="12" s="1"/>
  <c r="AX1" i="11"/>
  <c r="BH4" i="11" s="1"/>
  <c r="BH15" i="11" s="1"/>
  <c r="CG10" i="8"/>
  <c r="CG9" i="8"/>
  <c r="CG8" i="8"/>
  <c r="CG7" i="8"/>
  <c r="AX1" i="10"/>
  <c r="BH4" i="10" s="1"/>
  <c r="BI6" i="10" s="1"/>
  <c r="CF10" i="8"/>
  <c r="CF9" i="8"/>
  <c r="CF8" i="8"/>
  <c r="CF7" i="8"/>
  <c r="BH13" i="11"/>
  <c r="BH6" i="11"/>
  <c r="AX1" i="9"/>
  <c r="BH4" i="9" s="1"/>
  <c r="BI7" i="9" s="1"/>
  <c r="BI8" i="12"/>
  <c r="BI9" i="12" s="1"/>
  <c r="BI6" i="12"/>
  <c r="BI7" i="12"/>
  <c r="BH14" i="11"/>
  <c r="BI6" i="11"/>
  <c r="BI10" i="11" s="1"/>
  <c r="BH6" i="10"/>
  <c r="BH9" i="10" s="1"/>
  <c r="BH6" i="9" l="1"/>
  <c r="BH9" i="9" s="1"/>
  <c r="BI8" i="10"/>
  <c r="BI9" i="10" s="1"/>
  <c r="BI6" i="9"/>
  <c r="BI7" i="11"/>
  <c r="BH7" i="11"/>
  <c r="BH8" i="11" s="1"/>
  <c r="BH7" i="9"/>
  <c r="BH8" i="9" s="1"/>
  <c r="BI7" i="10"/>
  <c r="BI8" i="9"/>
  <c r="BI9" i="9" s="1"/>
  <c r="BH9" i="11"/>
  <c r="BH10" i="11"/>
  <c r="BH7" i="10"/>
  <c r="BH8" i="10" s="1"/>
  <c r="BI8" i="11"/>
  <c r="BI9" i="11" s="1"/>
</calcChain>
</file>

<file path=xl/sharedStrings.xml><?xml version="1.0" encoding="utf-8"?>
<sst xmlns="http://schemas.openxmlformats.org/spreadsheetml/2006/main" count="395" uniqueCount="216">
  <si>
    <t>Koordinaten</t>
  </si>
  <si>
    <t>Freiheitsgrad
Nummer</t>
  </si>
  <si>
    <t>Knotenlasten</t>
  </si>
  <si>
    <t>Verschiebung</t>
  </si>
  <si>
    <t>Auflagerkräfte</t>
  </si>
  <si>
    <t>Federhärte</t>
  </si>
  <si>
    <t>Federkräfte</t>
  </si>
  <si>
    <t>Knoten-
verdrehung</t>
  </si>
  <si>
    <t>plast.
Moment</t>
  </si>
  <si>
    <t>Versatz</t>
  </si>
  <si>
    <t>Vorverformung</t>
  </si>
  <si>
    <t>Einflusslinie</t>
  </si>
  <si>
    <t>Knoten</t>
  </si>
  <si>
    <t>x</t>
  </si>
  <si>
    <t>z</t>
  </si>
  <si>
    <t>u</t>
  </si>
  <si>
    <t>w</t>
  </si>
  <si>
    <t>phi</t>
  </si>
  <si>
    <t>Px</t>
  </si>
  <si>
    <t>Pz</t>
  </si>
  <si>
    <t>My</t>
  </si>
  <si>
    <t>A x</t>
  </si>
  <si>
    <t>Az</t>
  </si>
  <si>
    <t>k_u</t>
  </si>
  <si>
    <t>k_w</t>
  </si>
  <si>
    <t>k_phi</t>
  </si>
  <si>
    <t>θ</t>
  </si>
  <si>
    <t>Mpl</t>
  </si>
  <si>
    <t>x0</t>
  </si>
  <si>
    <t>z0</t>
  </si>
  <si>
    <t>u0</t>
  </si>
  <si>
    <t>w0</t>
  </si>
  <si>
    <t>j0</t>
  </si>
  <si>
    <t>Wert</t>
  </si>
  <si>
    <t>##</t>
  </si>
  <si>
    <t>max. Def.</t>
  </si>
  <si>
    <t>Ref.Größe</t>
  </si>
  <si>
    <t>Korrektur</t>
  </si>
  <si>
    <t>Lastfaktor:</t>
  </si>
  <si>
    <t>unverformtes System</t>
  </si>
  <si>
    <t>verformtes System</t>
  </si>
  <si>
    <t>Verschiebungsskalierung</t>
  </si>
  <si>
    <t>Geometrie</t>
  </si>
  <si>
    <t>konstante Linienlasten</t>
  </si>
  <si>
    <t>lineare Linienlasten</t>
  </si>
  <si>
    <t>Vorspannung</t>
  </si>
  <si>
    <t>Temperaturlasten</t>
  </si>
  <si>
    <t>Theorie II. Ordnung</t>
  </si>
  <si>
    <t>Tragwerkslasten</t>
  </si>
  <si>
    <t>elast. Bettung</t>
  </si>
  <si>
    <t>Fließgelenk</t>
  </si>
  <si>
    <t>Knotennummer</t>
  </si>
  <si>
    <t>Länge</t>
  </si>
  <si>
    <t>Winkel</t>
  </si>
  <si>
    <t>Steifigkeiten</t>
  </si>
  <si>
    <t>lokal</t>
  </si>
  <si>
    <t>global</t>
  </si>
  <si>
    <t>Spannkraft</t>
  </si>
  <si>
    <t>Abstände am Rand</t>
  </si>
  <si>
    <t>Seilstich</t>
  </si>
  <si>
    <t>deltaT</t>
  </si>
  <si>
    <t>T const.</t>
  </si>
  <si>
    <t>alphaT</t>
  </si>
  <si>
    <t>Höhe</t>
  </si>
  <si>
    <t>Vorverkrümmung</t>
  </si>
  <si>
    <t>Schrägstellung</t>
  </si>
  <si>
    <t>Stablängs</t>
  </si>
  <si>
    <t>kraft</t>
  </si>
  <si>
    <t>ThIIIO</t>
  </si>
  <si>
    <t>ständig</t>
  </si>
  <si>
    <t>veränderlich</t>
  </si>
  <si>
    <t>Bettungsziffer</t>
  </si>
  <si>
    <t>plast. Moment</t>
  </si>
  <si>
    <t>Sensitivität</t>
  </si>
  <si>
    <t>Element</t>
  </si>
  <si>
    <t>a</t>
  </si>
  <si>
    <t>b</t>
  </si>
  <si>
    <t>L</t>
  </si>
  <si>
    <t>EI</t>
  </si>
  <si>
    <t>EA</t>
  </si>
  <si>
    <t>GAs</t>
  </si>
  <si>
    <t>GE</t>
  </si>
  <si>
    <t>Theorie</t>
  </si>
  <si>
    <t>qx</t>
  </si>
  <si>
    <t>qz</t>
  </si>
  <si>
    <t>qxi</t>
  </si>
  <si>
    <t>qxk</t>
  </si>
  <si>
    <t>qzi</t>
  </si>
  <si>
    <t>qzk</t>
  </si>
  <si>
    <t>P</t>
  </si>
  <si>
    <t>e1</t>
  </si>
  <si>
    <t>e2</t>
  </si>
  <si>
    <t>f</t>
  </si>
  <si>
    <t>Tu -To</t>
  </si>
  <si>
    <t>T ||</t>
  </si>
  <si>
    <t>αT</t>
  </si>
  <si>
    <t>h</t>
  </si>
  <si>
    <t>psi0</t>
  </si>
  <si>
    <t>S</t>
  </si>
  <si>
    <t>S geschätzt</t>
  </si>
  <si>
    <t>dx</t>
  </si>
  <si>
    <t>dy</t>
  </si>
  <si>
    <t>psi</t>
  </si>
  <si>
    <t>Eigengewicht</t>
  </si>
  <si>
    <t>Schnee</t>
  </si>
  <si>
    <t>Wind</t>
  </si>
  <si>
    <t>k</t>
  </si>
  <si>
    <t>Lastgurt</t>
  </si>
  <si>
    <t>Response</t>
  </si>
  <si>
    <t>Parameter</t>
  </si>
  <si>
    <t>xa</t>
  </si>
  <si>
    <t>xb</t>
  </si>
  <si>
    <t>za</t>
  </si>
  <si>
    <t>zb</t>
  </si>
  <si>
    <t>alpha</t>
  </si>
  <si>
    <t>sin</t>
  </si>
  <si>
    <t>cos</t>
  </si>
  <si>
    <t>Normalkräfte</t>
  </si>
  <si>
    <t>Skalierung</t>
  </si>
  <si>
    <t>Größe</t>
  </si>
  <si>
    <t>Schnittkraftverläufe</t>
  </si>
  <si>
    <t>max. N</t>
  </si>
  <si>
    <t>R</t>
  </si>
  <si>
    <t>relatv</t>
  </si>
  <si>
    <t>maxN</t>
  </si>
  <si>
    <t>minN</t>
  </si>
  <si>
    <t>Querkräfte</t>
  </si>
  <si>
    <t>max. Q</t>
  </si>
  <si>
    <t>relativ</t>
  </si>
  <si>
    <t>maxQ</t>
  </si>
  <si>
    <t>minQ</t>
  </si>
  <si>
    <t>Biegemomente</t>
  </si>
  <si>
    <t>max. M</t>
  </si>
  <si>
    <t>maxM</t>
  </si>
  <si>
    <t>minM</t>
  </si>
  <si>
    <t>Stützmoment</t>
  </si>
  <si>
    <t>original</t>
  </si>
  <si>
    <t>variiert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</si>
  <si>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S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</si>
  <si>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S/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p</t>
    </r>
  </si>
  <si>
    <t>Verläufe</t>
  </si>
  <si>
    <t>Keine Sensitivität</t>
  </si>
  <si>
    <t>Antwort</t>
  </si>
  <si>
    <t>maxSens</t>
  </si>
  <si>
    <t>minSens</t>
  </si>
  <si>
    <t>Lastschritt</t>
  </si>
  <si>
    <t>Lastfaktor</t>
  </si>
  <si>
    <t>FG</t>
  </si>
  <si>
    <t>Last-Verschiebungs-Diagramm</t>
  </si>
  <si>
    <t>minX</t>
  </si>
  <si>
    <t>minY</t>
  </si>
  <si>
    <t>maxX</t>
  </si>
  <si>
    <t>maxY</t>
  </si>
  <si>
    <t>deltaX</t>
  </si>
  <si>
    <t>deltaY</t>
  </si>
  <si>
    <t>Systemgeometrie</t>
  </si>
  <si>
    <t>globale Verformung</t>
  </si>
  <si>
    <t>max Verf.</t>
  </si>
  <si>
    <t>max x</t>
  </si>
  <si>
    <t>max y</t>
  </si>
  <si>
    <t>Superposition</t>
  </si>
  <si>
    <t>scl</t>
  </si>
  <si>
    <t>Cx</t>
  </si>
  <si>
    <t>Dx</t>
  </si>
  <si>
    <t>Cy</t>
  </si>
  <si>
    <t>Dy</t>
  </si>
  <si>
    <t>Bounding Box</t>
  </si>
  <si>
    <r>
      <rPr>
        <b/>
        <sz val="10"/>
        <rFont val="Arial"/>
        <family val="2"/>
      </rPr>
      <t>y - Achse</t>
    </r>
    <r>
      <rPr>
        <sz val="10"/>
        <rFont val="Arial"/>
        <family val="2"/>
      </rPr>
      <t xml:space="preserve"> in 1/10 Schritten</t>
    </r>
  </si>
  <si>
    <r>
      <t xml:space="preserve">Datenreihe: </t>
    </r>
    <r>
      <rPr>
        <b/>
        <sz val="10"/>
        <rFont val="Arial"/>
        <family val="2"/>
      </rPr>
      <t>verformt</t>
    </r>
  </si>
  <si>
    <t>Deformation</t>
  </si>
  <si>
    <t>y</t>
  </si>
  <si>
    <t>Cz</t>
  </si>
  <si>
    <t>fac</t>
  </si>
  <si>
    <t>n1</t>
  </si>
  <si>
    <t>n2</t>
  </si>
  <si>
    <t>n3</t>
  </si>
  <si>
    <t>n4</t>
  </si>
  <si>
    <t>Moment</t>
  </si>
  <si>
    <t>Momente</t>
  </si>
  <si>
    <t>Querkraft</t>
  </si>
  <si>
    <t>Normalkraft</t>
  </si>
  <si>
    <t>Sensitivitäten</t>
  </si>
  <si>
    <t>Vorlesung</t>
  </si>
  <si>
    <t>Abmessungen</t>
  </si>
  <si>
    <t>Xmin</t>
  </si>
  <si>
    <t>Xmax</t>
  </si>
  <si>
    <t>Zmin</t>
  </si>
  <si>
    <t>Zmax</t>
  </si>
  <si>
    <t>Rastereinteilung</t>
  </si>
  <si>
    <t>Dz</t>
  </si>
  <si>
    <t>Einstellungen</t>
  </si>
  <si>
    <t>Traglast</t>
  </si>
  <si>
    <t>ThIIO_Acc</t>
  </si>
  <si>
    <t>ThIIO_Maxit</t>
  </si>
  <si>
    <t>ThIIO_EW_Acc</t>
  </si>
  <si>
    <t>ThIIO_EW_Maxit</t>
  </si>
  <si>
    <t>Abbildung</t>
  </si>
  <si>
    <t>Ax</t>
  </si>
  <si>
    <t>Bx</t>
  </si>
  <si>
    <t>Bz</t>
  </si>
  <si>
    <t>Internes</t>
  </si>
  <si>
    <t>Lager</t>
  </si>
  <si>
    <t>dopp. Lager</t>
  </si>
  <si>
    <t>Lasten</t>
  </si>
  <si>
    <t>gestr. Faser</t>
  </si>
  <si>
    <t>Mpl zeigen</t>
  </si>
  <si>
    <t>IdForce</t>
  </si>
  <si>
    <t>StdKnoten</t>
  </si>
  <si>
    <t>StdElement</t>
  </si>
  <si>
    <t>DispSclFac</t>
  </si>
  <si>
    <t>Sensitivity</t>
  </si>
  <si>
    <t>Projekt</t>
  </si>
  <si>
    <t>EinfacheKinematik</t>
  </si>
  <si>
    <t>GraphTextScale</t>
  </si>
  <si>
    <t>BackgroundPicture</t>
  </si>
  <si>
    <t>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</si>
</sst>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0"/>
      <name val="Symbol"/>
      <family val="1"/>
      <charset val="2"/>
    </font>
    <font>
      <sz val="10"/>
      <color theme="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color rgb="FF969696"/>
      <name val="Arial"/>
      <family val="2"/>
    </font>
    <font>
      <sz val="12"/>
      <color theme="0" tint="-0.499984740745262"/>
      <name val="Arial"/>
      <family val="2"/>
    </font>
    <font>
      <sz val="11"/>
      <name val="Arial"/>
      <family val="2"/>
    </font>
    <font>
      <sz val="11"/>
      <color theme="0" tint="-0.34998626667073579"/>
      <name val="Arial"/>
      <family val="2"/>
    </font>
    <font>
      <sz val="11"/>
      <color rgb="FF969696"/>
      <name val="Arial"/>
      <family val="2"/>
    </font>
    <font>
      <sz val="11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sz val="10"/>
      <color rgb="FF969696"/>
      <name val="Arial"/>
      <family val="2"/>
    </font>
    <font>
      <sz val="10"/>
      <color theme="0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FFF9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/>
      <right style="thin">
        <color rgb="FF969696"/>
      </right>
      <top style="medium">
        <color theme="0" tint="-0.249977111117893"/>
      </top>
      <bottom style="thin">
        <color rgb="FF969696"/>
      </bottom>
      <diagonal/>
    </border>
    <border>
      <left style="thin">
        <color rgb="FF969696"/>
      </left>
      <right style="medium">
        <color theme="0" tint="-0.249977111117893"/>
      </right>
      <top style="medium">
        <color theme="0" tint="-0.249977111117893"/>
      </top>
      <bottom style="thin">
        <color rgb="FF969696"/>
      </bottom>
      <diagonal/>
    </border>
    <border>
      <left style="medium">
        <color theme="0" tint="-0.249977111117893"/>
      </left>
      <right style="thin">
        <color rgb="FF969696"/>
      </right>
      <top style="medium">
        <color theme="0" tint="-0.249977111117893"/>
      </top>
      <bottom style="thin">
        <color rgb="FF969696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rgb="FF969696"/>
      </bottom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rgb="FF969696"/>
      </left>
      <right style="thin">
        <color rgb="FF969696"/>
      </right>
      <top style="medium">
        <color theme="0" tint="-0.249977111117893"/>
      </top>
      <bottom style="thin">
        <color rgb="FF96969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9">
    <xf numFmtId="0" fontId="0" fillId="0" borderId="0" xfId="0"/>
    <xf numFmtId="0" fontId="2" fillId="2" borderId="0" xfId="1" applyFont="1" applyFill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10" borderId="7" xfId="1" applyFont="1" applyFill="1" applyBorder="1" applyAlignment="1" applyProtection="1">
      <alignment horizontal="center" vertical="center" wrapText="1"/>
    </xf>
    <xf numFmtId="0" fontId="2" fillId="11" borderId="7" xfId="1" applyFont="1" applyFill="1" applyBorder="1" applyAlignment="1" applyProtection="1">
      <alignment horizontal="center" vertical="center" wrapText="1"/>
    </xf>
    <xf numFmtId="0" fontId="2" fillId="14" borderId="8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1" fillId="8" borderId="7" xfId="1" applyFont="1" applyFill="1" applyBorder="1" applyAlignment="1" applyProtection="1">
      <alignment horizontal="center" vertical="center"/>
    </xf>
    <xf numFmtId="0" fontId="1" fillId="3" borderId="9" xfId="1" applyFont="1" applyFill="1" applyBorder="1" applyAlignment="1" applyProtection="1">
      <alignment horizontal="center" vertical="center"/>
    </xf>
    <xf numFmtId="0" fontId="1" fillId="3" borderId="10" xfId="1" applyFont="1" applyFill="1" applyBorder="1" applyAlignment="1" applyProtection="1">
      <alignment horizontal="center" vertical="center"/>
    </xf>
    <xf numFmtId="0" fontId="1" fillId="4" borderId="11" xfId="1" applyFont="1" applyFill="1" applyBorder="1" applyAlignment="1" applyProtection="1">
      <alignment horizontal="center" vertical="center"/>
    </xf>
    <xf numFmtId="0" fontId="1" fillId="4" borderId="12" xfId="1" applyFont="1" applyFill="1" applyBorder="1" applyAlignment="1" applyProtection="1">
      <alignment horizontal="center" vertical="center"/>
    </xf>
    <xf numFmtId="0" fontId="1" fillId="4" borderId="10" xfId="1" applyFont="1" applyFill="1" applyBorder="1" applyAlignment="1" applyProtection="1">
      <alignment horizontal="center" vertical="center"/>
    </xf>
    <xf numFmtId="0" fontId="1" fillId="5" borderId="13" xfId="1" applyFont="1" applyFill="1" applyBorder="1" applyAlignment="1" applyProtection="1">
      <alignment horizontal="center" vertical="center"/>
    </xf>
    <xf numFmtId="0" fontId="1" fillId="5" borderId="14" xfId="1" applyFont="1" applyFill="1" applyBorder="1" applyAlignment="1" applyProtection="1">
      <alignment horizontal="center" vertical="center"/>
    </xf>
    <xf numFmtId="0" fontId="1" fillId="5" borderId="15" xfId="1" applyFont="1" applyFill="1" applyBorder="1" applyAlignment="1" applyProtection="1">
      <alignment horizontal="center" vertical="center"/>
    </xf>
    <xf numFmtId="0" fontId="1" fillId="6" borderId="11" xfId="1" applyFont="1" applyFill="1" applyBorder="1" applyAlignment="1" applyProtection="1">
      <alignment horizontal="center" vertical="center"/>
    </xf>
    <xf numFmtId="0" fontId="1" fillId="6" borderId="12" xfId="1" applyFont="1" applyFill="1" applyBorder="1" applyAlignment="1" applyProtection="1">
      <alignment horizontal="center" vertical="center"/>
    </xf>
    <xf numFmtId="0" fontId="1" fillId="6" borderId="16" xfId="1" applyFont="1" applyFill="1" applyBorder="1" applyAlignment="1" applyProtection="1">
      <alignment horizontal="center" vertical="center"/>
    </xf>
    <xf numFmtId="0" fontId="1" fillId="7" borderId="11" xfId="1" applyFont="1" applyFill="1" applyBorder="1" applyAlignment="1" applyProtection="1">
      <alignment horizontal="center" vertical="center"/>
    </xf>
    <xf numFmtId="0" fontId="1" fillId="7" borderId="12" xfId="1" applyFont="1" applyFill="1" applyBorder="1" applyAlignment="1" applyProtection="1">
      <alignment horizontal="center" vertical="center"/>
    </xf>
    <xf numFmtId="0" fontId="1" fillId="7" borderId="10" xfId="1" applyFont="1" applyFill="1" applyBorder="1" applyAlignment="1" applyProtection="1">
      <alignment horizontal="center" vertical="center"/>
    </xf>
    <xf numFmtId="0" fontId="1" fillId="8" borderId="13" xfId="1" applyFont="1" applyFill="1" applyBorder="1" applyAlignment="1" applyProtection="1">
      <alignment horizontal="center" vertical="center"/>
    </xf>
    <xf numFmtId="0" fontId="1" fillId="8" borderId="14" xfId="1" applyFont="1" applyFill="1" applyBorder="1" applyAlignment="1" applyProtection="1">
      <alignment horizontal="center" vertical="center"/>
    </xf>
    <xf numFmtId="0" fontId="1" fillId="8" borderId="17" xfId="1" applyFont="1" applyFill="1" applyBorder="1" applyAlignment="1" applyProtection="1">
      <alignment horizontal="center" vertical="center"/>
    </xf>
    <xf numFmtId="0" fontId="1" fillId="9" borderId="11" xfId="1" applyFont="1" applyFill="1" applyBorder="1" applyAlignment="1" applyProtection="1">
      <alignment horizontal="center" vertical="center"/>
    </xf>
    <xf numFmtId="0" fontId="1" fillId="9" borderId="12" xfId="1" applyFont="1" applyFill="1" applyBorder="1" applyAlignment="1" applyProtection="1">
      <alignment horizontal="center" vertical="center"/>
    </xf>
    <xf numFmtId="0" fontId="1" fillId="9" borderId="5" xfId="1" applyFont="1" applyFill="1" applyBorder="1" applyAlignment="1" applyProtection="1">
      <alignment horizontal="center" vertical="center"/>
    </xf>
    <xf numFmtId="0" fontId="3" fillId="10" borderId="7" xfId="1" applyFont="1" applyFill="1" applyBorder="1" applyAlignment="1" applyProtection="1">
      <alignment horizontal="center" vertical="center"/>
    </xf>
    <xf numFmtId="0" fontId="1" fillId="11" borderId="7" xfId="1" applyFont="1" applyFill="1" applyBorder="1" applyAlignment="1" applyProtection="1">
      <alignment horizontal="center" vertical="center"/>
    </xf>
    <xf numFmtId="0" fontId="1" fillId="12" borderId="13" xfId="1" applyFont="1" applyFill="1" applyBorder="1" applyAlignment="1" applyProtection="1">
      <alignment horizontal="center" vertical="center"/>
    </xf>
    <xf numFmtId="0" fontId="1" fillId="12" borderId="17" xfId="1" applyFont="1" applyFill="1" applyBorder="1" applyAlignment="1" applyProtection="1">
      <alignment horizontal="center" vertical="center"/>
    </xf>
    <xf numFmtId="0" fontId="1" fillId="13" borderId="18" xfId="1" applyFont="1" applyFill="1" applyBorder="1" applyAlignment="1" applyProtection="1">
      <alignment horizontal="center" vertical="center"/>
    </xf>
    <xf numFmtId="0" fontId="1" fillId="13" borderId="14" xfId="1" applyFont="1" applyFill="1" applyBorder="1" applyAlignment="1" applyProtection="1">
      <alignment horizontal="center" vertical="center"/>
    </xf>
    <xf numFmtId="0" fontId="4" fillId="13" borderId="15" xfId="1" applyFont="1" applyFill="1" applyBorder="1" applyAlignment="1" applyProtection="1">
      <alignment horizontal="center" vertical="center"/>
    </xf>
    <xf numFmtId="0" fontId="1" fillId="14" borderId="7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" fillId="0" borderId="0" xfId="1" applyBorder="1" applyProtection="1"/>
    <xf numFmtId="0" fontId="1" fillId="8" borderId="19" xfId="1" applyFont="1" applyFill="1" applyBorder="1" applyAlignment="1" applyProtection="1">
      <alignment horizontal="center" vertical="center"/>
    </xf>
    <xf numFmtId="0" fontId="1" fillId="3" borderId="20" xfId="1" applyFill="1" applyBorder="1" applyAlignment="1" applyProtection="1">
      <alignment horizontal="center"/>
      <protection locked="0"/>
    </xf>
    <xf numFmtId="0" fontId="1" fillId="3" borderId="21" xfId="1" applyFill="1" applyBorder="1" applyAlignment="1" applyProtection="1">
      <alignment horizontal="center"/>
      <protection locked="0"/>
    </xf>
    <xf numFmtId="0" fontId="1" fillId="15" borderId="22" xfId="1" applyFill="1" applyBorder="1" applyAlignment="1" applyProtection="1">
      <alignment horizontal="center"/>
      <protection locked="0"/>
    </xf>
    <xf numFmtId="0" fontId="1" fillId="15" borderId="23" xfId="1" applyFill="1" applyBorder="1" applyAlignment="1" applyProtection="1">
      <alignment horizontal="center"/>
      <protection locked="0"/>
    </xf>
    <xf numFmtId="0" fontId="1" fillId="15" borderId="21" xfId="1" applyFill="1" applyBorder="1" applyAlignment="1" applyProtection="1">
      <alignment horizontal="center"/>
      <protection locked="0"/>
    </xf>
    <xf numFmtId="0" fontId="1" fillId="16" borderId="22" xfId="1" applyFill="1" applyBorder="1" applyAlignment="1" applyProtection="1">
      <alignment horizontal="center"/>
      <protection locked="0"/>
    </xf>
    <xf numFmtId="0" fontId="1" fillId="16" borderId="23" xfId="1" applyFill="1" applyBorder="1" applyAlignment="1" applyProtection="1">
      <alignment horizontal="center"/>
      <protection locked="0"/>
    </xf>
    <xf numFmtId="0" fontId="1" fillId="16" borderId="24" xfId="1" applyFill="1" applyBorder="1" applyAlignment="1" applyProtection="1">
      <alignment horizontal="center"/>
      <protection locked="0"/>
    </xf>
    <xf numFmtId="0" fontId="1" fillId="6" borderId="22" xfId="1" applyFill="1" applyBorder="1" applyAlignment="1" applyProtection="1">
      <alignment horizontal="center"/>
      <protection locked="0"/>
    </xf>
    <xf numFmtId="0" fontId="1" fillId="6" borderId="23" xfId="1" applyFill="1" applyBorder="1" applyAlignment="1" applyProtection="1">
      <alignment horizontal="center"/>
      <protection locked="0"/>
    </xf>
    <xf numFmtId="0" fontId="1" fillId="6" borderId="24" xfId="1" applyFill="1" applyBorder="1" applyAlignment="1" applyProtection="1">
      <alignment horizontal="center"/>
      <protection locked="0"/>
    </xf>
    <xf numFmtId="0" fontId="1" fillId="7" borderId="22" xfId="1" applyFill="1" applyBorder="1" applyAlignment="1" applyProtection="1">
      <alignment horizontal="center"/>
      <protection locked="0"/>
    </xf>
    <xf numFmtId="0" fontId="1" fillId="7" borderId="23" xfId="1" applyFill="1" applyBorder="1" applyAlignment="1" applyProtection="1">
      <alignment horizontal="center"/>
      <protection locked="0"/>
    </xf>
    <xf numFmtId="0" fontId="1" fillId="7" borderId="21" xfId="1" applyFill="1" applyBorder="1" applyAlignment="1" applyProtection="1">
      <alignment horizontal="center"/>
      <protection locked="0"/>
    </xf>
    <xf numFmtId="0" fontId="1" fillId="8" borderId="25" xfId="1" applyFill="1" applyBorder="1" applyAlignment="1" applyProtection="1">
      <alignment horizontal="center"/>
      <protection locked="0"/>
    </xf>
    <xf numFmtId="0" fontId="1" fillId="8" borderId="26" xfId="1" applyFill="1" applyBorder="1" applyAlignment="1" applyProtection="1">
      <alignment horizontal="center"/>
      <protection locked="0"/>
    </xf>
    <xf numFmtId="0" fontId="1" fillId="8" borderId="27" xfId="1" applyFill="1" applyBorder="1" applyAlignment="1" applyProtection="1">
      <alignment horizontal="center"/>
      <protection locked="0"/>
    </xf>
    <xf numFmtId="0" fontId="1" fillId="9" borderId="22" xfId="1" applyFill="1" applyBorder="1" applyAlignment="1" applyProtection="1">
      <alignment horizontal="center"/>
      <protection locked="0"/>
    </xf>
    <xf numFmtId="0" fontId="1" fillId="9" borderId="23" xfId="1" applyFill="1" applyBorder="1" applyAlignment="1" applyProtection="1">
      <alignment horizontal="center"/>
      <protection locked="0"/>
    </xf>
    <xf numFmtId="0" fontId="1" fillId="9" borderId="21" xfId="1" applyFill="1" applyBorder="1" applyAlignment="1" applyProtection="1">
      <alignment horizontal="center"/>
      <protection locked="0"/>
    </xf>
    <xf numFmtId="0" fontId="1" fillId="10" borderId="28" xfId="1" applyFill="1" applyBorder="1" applyAlignment="1" applyProtection="1">
      <alignment horizontal="center"/>
      <protection locked="0"/>
    </xf>
    <xf numFmtId="0" fontId="1" fillId="11" borderId="29" xfId="1" applyFill="1" applyBorder="1" applyAlignment="1" applyProtection="1">
      <alignment horizontal="center"/>
      <protection locked="0"/>
    </xf>
    <xf numFmtId="0" fontId="1" fillId="12" borderId="22" xfId="1" applyFill="1" applyBorder="1" applyAlignment="1" applyProtection="1">
      <alignment horizontal="center"/>
      <protection locked="0"/>
    </xf>
    <xf numFmtId="0" fontId="1" fillId="12" borderId="21" xfId="1" applyFill="1" applyBorder="1" applyAlignment="1" applyProtection="1">
      <alignment horizontal="center"/>
      <protection locked="0"/>
    </xf>
    <xf numFmtId="0" fontId="1" fillId="13" borderId="20" xfId="1" applyFill="1" applyBorder="1" applyAlignment="1" applyProtection="1">
      <alignment horizontal="center"/>
      <protection locked="0"/>
    </xf>
    <xf numFmtId="0" fontId="1" fillId="13" borderId="23" xfId="1" applyFill="1" applyBorder="1" applyAlignment="1" applyProtection="1">
      <alignment horizontal="center"/>
      <protection locked="0"/>
    </xf>
    <xf numFmtId="0" fontId="1" fillId="13" borderId="24" xfId="1" applyFill="1" applyBorder="1" applyAlignment="1" applyProtection="1">
      <alignment horizontal="center"/>
      <protection locked="0"/>
    </xf>
    <xf numFmtId="0" fontId="1" fillId="14" borderId="19" xfId="1" applyFill="1" applyBorder="1" applyProtection="1">
      <protection locked="0"/>
    </xf>
    <xf numFmtId="0" fontId="1" fillId="0" borderId="0" xfId="1" applyFill="1" applyBorder="1" applyProtection="1"/>
    <xf numFmtId="0" fontId="5" fillId="0" borderId="0" xfId="1" applyFont="1" applyFill="1" applyBorder="1" applyProtection="1"/>
    <xf numFmtId="0" fontId="1" fillId="0" borderId="0" xfId="1" applyFont="1" applyFill="1" applyBorder="1" applyProtection="1"/>
    <xf numFmtId="0" fontId="5" fillId="0" borderId="0" xfId="1" applyFont="1" applyBorder="1" applyProtection="1"/>
    <xf numFmtId="0" fontId="1" fillId="0" borderId="0" xfId="1" applyProtection="1"/>
    <xf numFmtId="0" fontId="1" fillId="8" borderId="19" xfId="1" applyFill="1" applyBorder="1" applyAlignment="1" applyProtection="1">
      <alignment horizontal="center"/>
    </xf>
    <xf numFmtId="0" fontId="1" fillId="3" borderId="30" xfId="1" applyFill="1" applyBorder="1" applyAlignment="1" applyProtection="1">
      <alignment horizontal="center"/>
      <protection locked="0"/>
    </xf>
    <xf numFmtId="0" fontId="1" fillId="3" borderId="31" xfId="1" applyFill="1" applyBorder="1" applyAlignment="1" applyProtection="1">
      <alignment horizontal="center"/>
      <protection locked="0"/>
    </xf>
    <xf numFmtId="0" fontId="1" fillId="15" borderId="32" xfId="1" applyFont="1" applyFill="1" applyBorder="1" applyAlignment="1" applyProtection="1">
      <alignment horizontal="center"/>
      <protection locked="0"/>
    </xf>
    <xf numFmtId="0" fontId="1" fillId="15" borderId="33" xfId="1" applyFont="1" applyFill="1" applyBorder="1" applyAlignment="1" applyProtection="1">
      <alignment horizontal="center"/>
      <protection locked="0"/>
    </xf>
    <xf numFmtId="0" fontId="1" fillId="15" borderId="34" xfId="1" applyFont="1" applyFill="1" applyBorder="1" applyAlignment="1" applyProtection="1">
      <alignment horizontal="center"/>
      <protection locked="0"/>
    </xf>
    <xf numFmtId="0" fontId="1" fillId="16" borderId="32" xfId="1" applyFill="1" applyBorder="1" applyAlignment="1" applyProtection="1">
      <alignment horizontal="center"/>
      <protection locked="0"/>
    </xf>
    <xf numFmtId="0" fontId="1" fillId="16" borderId="33" xfId="1" applyFill="1" applyBorder="1" applyAlignment="1" applyProtection="1">
      <alignment horizontal="center"/>
      <protection locked="0"/>
    </xf>
    <xf numFmtId="0" fontId="1" fillId="16" borderId="35" xfId="1" applyFill="1" applyBorder="1" applyAlignment="1" applyProtection="1">
      <alignment horizontal="center"/>
      <protection locked="0"/>
    </xf>
    <xf numFmtId="0" fontId="1" fillId="6" borderId="32" xfId="1" applyFill="1" applyBorder="1" applyAlignment="1" applyProtection="1">
      <alignment horizontal="center"/>
      <protection locked="0"/>
    </xf>
    <xf numFmtId="0" fontId="1" fillId="6" borderId="33" xfId="1" applyFill="1" applyBorder="1" applyAlignment="1" applyProtection="1">
      <alignment horizontal="center"/>
      <protection locked="0"/>
    </xf>
    <xf numFmtId="0" fontId="1" fillId="6" borderId="35" xfId="1" applyFill="1" applyBorder="1" applyAlignment="1" applyProtection="1">
      <alignment horizontal="center"/>
      <protection locked="0"/>
    </xf>
    <xf numFmtId="0" fontId="1" fillId="7" borderId="32" xfId="1" applyFill="1" applyBorder="1" applyAlignment="1" applyProtection="1">
      <alignment horizontal="center"/>
      <protection locked="0"/>
    </xf>
    <xf numFmtId="0" fontId="1" fillId="7" borderId="33" xfId="1" applyFill="1" applyBorder="1" applyAlignment="1" applyProtection="1">
      <alignment horizontal="center"/>
      <protection locked="0"/>
    </xf>
    <xf numFmtId="0" fontId="1" fillId="7" borderId="34" xfId="1" applyFill="1" applyBorder="1" applyAlignment="1" applyProtection="1">
      <alignment horizontal="center"/>
      <protection locked="0"/>
    </xf>
    <xf numFmtId="0" fontId="1" fillId="8" borderId="36" xfId="1" applyFill="1" applyBorder="1" applyAlignment="1" applyProtection="1">
      <alignment horizontal="center"/>
      <protection locked="0"/>
    </xf>
    <xf numFmtId="0" fontId="1" fillId="8" borderId="33" xfId="1" applyFill="1" applyBorder="1" applyAlignment="1" applyProtection="1">
      <alignment horizontal="center"/>
      <protection locked="0"/>
    </xf>
    <xf numFmtId="0" fontId="1" fillId="8" borderId="34" xfId="1" applyFill="1" applyBorder="1" applyAlignment="1" applyProtection="1">
      <alignment horizontal="center"/>
      <protection locked="0"/>
    </xf>
    <xf numFmtId="0" fontId="1" fillId="9" borderId="32" xfId="1" applyFill="1" applyBorder="1" applyAlignment="1" applyProtection="1">
      <alignment horizontal="center"/>
      <protection locked="0"/>
    </xf>
    <xf numFmtId="0" fontId="1" fillId="9" borderId="33" xfId="1" applyFill="1" applyBorder="1" applyAlignment="1" applyProtection="1">
      <alignment horizontal="center"/>
      <protection locked="0"/>
    </xf>
    <xf numFmtId="0" fontId="1" fillId="9" borderId="34" xfId="1" applyFill="1" applyBorder="1" applyAlignment="1" applyProtection="1">
      <alignment horizontal="center"/>
      <protection locked="0"/>
    </xf>
    <xf numFmtId="0" fontId="1" fillId="10" borderId="37" xfId="1" applyFill="1" applyBorder="1" applyAlignment="1" applyProtection="1">
      <alignment horizontal="center"/>
      <protection locked="0"/>
    </xf>
    <xf numFmtId="0" fontId="1" fillId="11" borderId="38" xfId="1" applyFill="1" applyBorder="1" applyAlignment="1" applyProtection="1">
      <alignment horizontal="center"/>
      <protection locked="0"/>
    </xf>
    <xf numFmtId="0" fontId="1" fillId="12" borderId="32" xfId="1" applyFill="1" applyBorder="1" applyAlignment="1" applyProtection="1">
      <alignment horizontal="center"/>
      <protection locked="0"/>
    </xf>
    <xf numFmtId="0" fontId="1" fillId="12" borderId="34" xfId="1" applyFill="1" applyBorder="1" applyAlignment="1" applyProtection="1">
      <alignment horizontal="center"/>
      <protection locked="0"/>
    </xf>
    <xf numFmtId="0" fontId="1" fillId="13" borderId="36" xfId="1" applyFill="1" applyBorder="1" applyAlignment="1" applyProtection="1">
      <alignment horizontal="center"/>
      <protection locked="0"/>
    </xf>
    <xf numFmtId="0" fontId="1" fillId="13" borderId="33" xfId="1" applyFill="1" applyBorder="1" applyAlignment="1" applyProtection="1">
      <alignment horizontal="center"/>
      <protection locked="0"/>
    </xf>
    <xf numFmtId="0" fontId="1" fillId="13" borderId="35" xfId="1" applyFill="1" applyBorder="1" applyAlignment="1" applyProtection="1">
      <alignment horizontal="center"/>
      <protection locked="0"/>
    </xf>
    <xf numFmtId="0" fontId="1" fillId="14" borderId="37" xfId="1" applyFill="1" applyBorder="1" applyProtection="1">
      <protection locked="0"/>
    </xf>
    <xf numFmtId="0" fontId="1" fillId="8" borderId="37" xfId="1" applyFill="1" applyBorder="1" applyAlignment="1" applyProtection="1">
      <alignment horizontal="center"/>
    </xf>
    <xf numFmtId="0" fontId="1" fillId="3" borderId="34" xfId="1" applyFill="1" applyBorder="1" applyAlignment="1" applyProtection="1">
      <alignment horizontal="center"/>
      <protection locked="0"/>
    </xf>
    <xf numFmtId="0" fontId="1" fillId="15" borderId="32" xfId="1" applyFill="1" applyBorder="1" applyAlignment="1" applyProtection="1">
      <alignment horizontal="center"/>
      <protection locked="0"/>
    </xf>
    <xf numFmtId="0" fontId="1" fillId="15" borderId="26" xfId="1" applyFill="1" applyBorder="1" applyAlignment="1" applyProtection="1">
      <alignment horizontal="center"/>
      <protection locked="0"/>
    </xf>
    <xf numFmtId="0" fontId="1" fillId="15" borderId="31" xfId="1" applyFont="1" applyFill="1" applyBorder="1" applyAlignment="1" applyProtection="1">
      <alignment horizontal="center"/>
      <protection locked="0"/>
    </xf>
    <xf numFmtId="0" fontId="1" fillId="16" borderId="26" xfId="1" applyFill="1" applyBorder="1" applyAlignment="1" applyProtection="1">
      <alignment horizontal="center"/>
      <protection locked="0"/>
    </xf>
    <xf numFmtId="0" fontId="1" fillId="15" borderId="31" xfId="1" applyFill="1" applyBorder="1" applyAlignment="1" applyProtection="1">
      <alignment horizontal="center"/>
      <protection locked="0"/>
    </xf>
    <xf numFmtId="0" fontId="1" fillId="3" borderId="36" xfId="1" applyFill="1" applyBorder="1" applyAlignment="1" applyProtection="1">
      <alignment horizontal="center"/>
      <protection locked="0"/>
    </xf>
    <xf numFmtId="0" fontId="1" fillId="15" borderId="33" xfId="1" applyFill="1" applyBorder="1" applyAlignment="1" applyProtection="1">
      <alignment horizontal="center"/>
      <protection locked="0"/>
    </xf>
    <xf numFmtId="0" fontId="1" fillId="15" borderId="34" xfId="1" applyFill="1" applyBorder="1" applyAlignment="1" applyProtection="1">
      <alignment horizontal="center"/>
      <protection locked="0"/>
    </xf>
    <xf numFmtId="0" fontId="1" fillId="5" borderId="32" xfId="1" applyFill="1" applyBorder="1" applyAlignment="1" applyProtection="1">
      <alignment horizontal="center"/>
      <protection locked="0"/>
    </xf>
    <xf numFmtId="0" fontId="1" fillId="5" borderId="33" xfId="1" applyFill="1" applyBorder="1" applyAlignment="1" applyProtection="1">
      <alignment horizontal="center"/>
      <protection locked="0"/>
    </xf>
    <xf numFmtId="0" fontId="1" fillId="5" borderId="35" xfId="1" applyFill="1" applyBorder="1" applyAlignment="1" applyProtection="1">
      <alignment horizontal="center"/>
      <protection locked="0"/>
    </xf>
    <xf numFmtId="0" fontId="1" fillId="0" borderId="39" xfId="1" applyFont="1" applyFill="1" applyBorder="1" applyProtection="1"/>
    <xf numFmtId="0" fontId="1" fillId="0" borderId="40" xfId="1" applyFont="1" applyFill="1" applyBorder="1" applyProtection="1"/>
    <xf numFmtId="0" fontId="1" fillId="0" borderId="41" xfId="1" applyFont="1" applyFill="1" applyBorder="1" applyProtection="1"/>
    <xf numFmtId="0" fontId="1" fillId="0" borderId="42" xfId="1" applyFont="1" applyFill="1" applyBorder="1" applyProtection="1"/>
    <xf numFmtId="0" fontId="1" fillId="0" borderId="43" xfId="1" applyFont="1" applyFill="1" applyBorder="1" applyProtection="1"/>
    <xf numFmtId="0" fontId="1" fillId="0" borderId="44" xfId="1" applyFont="1" applyFill="1" applyBorder="1" applyProtection="1"/>
    <xf numFmtId="0" fontId="1" fillId="0" borderId="0" xfId="1" applyFill="1" applyBorder="1" applyAlignment="1" applyProtection="1">
      <alignment horizontal="center"/>
    </xf>
    <xf numFmtId="0" fontId="1" fillId="0" borderId="13" xfId="1" applyFill="1" applyBorder="1" applyProtection="1"/>
    <xf numFmtId="0" fontId="1" fillId="0" borderId="17" xfId="1" applyFill="1" applyBorder="1" applyProtection="1">
      <protection locked="0"/>
    </xf>
    <xf numFmtId="0" fontId="1" fillId="0" borderId="0" xfId="1" applyFill="1" applyProtection="1"/>
    <xf numFmtId="0" fontId="1" fillId="4" borderId="32" xfId="1" applyFill="1" applyBorder="1" applyAlignment="1" applyProtection="1">
      <alignment horizontal="center"/>
      <protection locked="0"/>
    </xf>
    <xf numFmtId="0" fontId="1" fillId="4" borderId="33" xfId="1" applyFill="1" applyBorder="1" applyAlignment="1" applyProtection="1">
      <alignment horizontal="center"/>
      <protection locked="0"/>
    </xf>
    <xf numFmtId="0" fontId="1" fillId="4" borderId="34" xfId="1" applyFill="1" applyBorder="1" applyAlignment="1" applyProtection="1">
      <alignment horizontal="center"/>
      <protection locked="0"/>
    </xf>
    <xf numFmtId="0" fontId="1" fillId="8" borderId="45" xfId="1" applyFill="1" applyBorder="1" applyAlignment="1" applyProtection="1">
      <alignment horizontal="center"/>
    </xf>
    <xf numFmtId="0" fontId="1" fillId="8" borderId="46" xfId="1" applyFill="1" applyBorder="1" applyAlignment="1" applyProtection="1">
      <alignment horizontal="center"/>
    </xf>
    <xf numFmtId="0" fontId="1" fillId="3" borderId="47" xfId="1" applyFill="1" applyBorder="1" applyAlignment="1" applyProtection="1">
      <alignment horizontal="center"/>
      <protection locked="0"/>
    </xf>
    <xf numFmtId="0" fontId="1" fillId="3" borderId="48" xfId="1" applyFill="1" applyBorder="1" applyAlignment="1" applyProtection="1">
      <alignment horizontal="center"/>
      <protection locked="0"/>
    </xf>
    <xf numFmtId="0" fontId="1" fillId="4" borderId="49" xfId="1" applyFill="1" applyBorder="1" applyAlignment="1" applyProtection="1">
      <alignment horizontal="center"/>
      <protection locked="0"/>
    </xf>
    <xf numFmtId="0" fontId="1" fillId="4" borderId="50" xfId="1" applyFill="1" applyBorder="1" applyAlignment="1" applyProtection="1">
      <alignment horizontal="center"/>
      <protection locked="0"/>
    </xf>
    <xf numFmtId="0" fontId="1" fillId="4" borderId="48" xfId="1" applyFill="1" applyBorder="1" applyAlignment="1" applyProtection="1">
      <alignment horizontal="center"/>
      <protection locked="0"/>
    </xf>
    <xf numFmtId="0" fontId="1" fillId="5" borderId="49" xfId="1" applyFill="1" applyBorder="1" applyAlignment="1" applyProtection="1">
      <alignment horizontal="center"/>
      <protection locked="0"/>
    </xf>
    <xf numFmtId="0" fontId="1" fillId="5" borderId="50" xfId="1" applyFill="1" applyBorder="1" applyAlignment="1" applyProtection="1">
      <alignment horizontal="center"/>
      <protection locked="0"/>
    </xf>
    <xf numFmtId="0" fontId="1" fillId="5" borderId="51" xfId="1" applyFill="1" applyBorder="1" applyAlignment="1" applyProtection="1">
      <alignment horizontal="center"/>
      <protection locked="0"/>
    </xf>
    <xf numFmtId="0" fontId="1" fillId="6" borderId="49" xfId="1" applyFill="1" applyBorder="1" applyAlignment="1" applyProtection="1">
      <alignment horizontal="center"/>
      <protection locked="0"/>
    </xf>
    <xf numFmtId="0" fontId="1" fillId="6" borderId="50" xfId="1" applyFill="1" applyBorder="1" applyAlignment="1" applyProtection="1">
      <alignment horizontal="center"/>
      <protection locked="0"/>
    </xf>
    <xf numFmtId="0" fontId="1" fillId="6" borderId="51" xfId="1" applyFill="1" applyBorder="1" applyAlignment="1" applyProtection="1">
      <alignment horizontal="center"/>
      <protection locked="0"/>
    </xf>
    <xf numFmtId="0" fontId="1" fillId="7" borderId="49" xfId="1" applyFill="1" applyBorder="1" applyAlignment="1" applyProtection="1">
      <alignment horizontal="center"/>
      <protection locked="0"/>
    </xf>
    <xf numFmtId="0" fontId="1" fillId="7" borderId="50" xfId="1" applyFill="1" applyBorder="1" applyAlignment="1" applyProtection="1">
      <alignment horizontal="center"/>
      <protection locked="0"/>
    </xf>
    <xf numFmtId="0" fontId="1" fillId="7" borderId="48" xfId="1" applyFill="1" applyBorder="1" applyAlignment="1" applyProtection="1">
      <alignment horizontal="center"/>
      <protection locked="0"/>
    </xf>
    <xf numFmtId="0" fontId="1" fillId="8" borderId="47" xfId="1" applyFill="1" applyBorder="1" applyAlignment="1" applyProtection="1">
      <alignment horizontal="center"/>
      <protection locked="0"/>
    </xf>
    <xf numFmtId="0" fontId="1" fillId="8" borderId="50" xfId="1" applyFill="1" applyBorder="1" applyAlignment="1" applyProtection="1">
      <alignment horizontal="center"/>
      <protection locked="0"/>
    </xf>
    <xf numFmtId="0" fontId="1" fillId="8" borderId="48" xfId="1" applyFill="1" applyBorder="1" applyAlignment="1" applyProtection="1">
      <alignment horizontal="center"/>
      <protection locked="0"/>
    </xf>
    <xf numFmtId="0" fontId="1" fillId="9" borderId="49" xfId="1" applyFill="1" applyBorder="1" applyAlignment="1" applyProtection="1">
      <alignment horizontal="center"/>
      <protection locked="0"/>
    </xf>
    <xf numFmtId="0" fontId="1" fillId="9" borderId="50" xfId="1" applyFill="1" applyBorder="1" applyAlignment="1" applyProtection="1">
      <alignment horizontal="center"/>
      <protection locked="0"/>
    </xf>
    <xf numFmtId="0" fontId="1" fillId="9" borderId="48" xfId="1" applyFill="1" applyBorder="1" applyAlignment="1" applyProtection="1">
      <alignment horizontal="center"/>
      <protection locked="0"/>
    </xf>
    <xf numFmtId="0" fontId="1" fillId="10" borderId="46" xfId="1" applyFill="1" applyBorder="1" applyAlignment="1" applyProtection="1">
      <alignment horizontal="center"/>
      <protection locked="0"/>
    </xf>
    <xf numFmtId="0" fontId="1" fillId="11" borderId="52" xfId="1" applyFill="1" applyBorder="1" applyAlignment="1" applyProtection="1">
      <alignment horizontal="center"/>
      <protection locked="0"/>
    </xf>
    <xf numFmtId="0" fontId="1" fillId="12" borderId="49" xfId="1" applyFill="1" applyBorder="1" applyAlignment="1" applyProtection="1">
      <alignment horizontal="center"/>
      <protection locked="0"/>
    </xf>
    <xf numFmtId="0" fontId="1" fillId="12" borderId="48" xfId="1" applyFill="1" applyBorder="1" applyAlignment="1" applyProtection="1">
      <alignment horizontal="center"/>
      <protection locked="0"/>
    </xf>
    <xf numFmtId="0" fontId="1" fillId="13" borderId="47" xfId="1" applyFill="1" applyBorder="1" applyAlignment="1" applyProtection="1">
      <alignment horizontal="center"/>
      <protection locked="0"/>
    </xf>
    <xf numFmtId="0" fontId="1" fillId="13" borderId="50" xfId="1" applyFill="1" applyBorder="1" applyAlignment="1" applyProtection="1">
      <alignment horizontal="center"/>
      <protection locked="0"/>
    </xf>
    <xf numFmtId="0" fontId="1" fillId="13" borderId="51" xfId="1" applyFill="1" applyBorder="1" applyAlignment="1" applyProtection="1">
      <alignment horizontal="center"/>
      <protection locked="0"/>
    </xf>
    <xf numFmtId="0" fontId="1" fillId="14" borderId="46" xfId="1" applyFill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Protection="1"/>
    <xf numFmtId="0" fontId="1" fillId="0" borderId="33" xfId="1" applyFill="1" applyBorder="1" applyProtection="1">
      <protection locked="0"/>
    </xf>
    <xf numFmtId="0" fontId="1" fillId="0" borderId="53" xfId="1" applyBorder="1" applyProtection="1"/>
    <xf numFmtId="0" fontId="5" fillId="0" borderId="54" xfId="1" applyFont="1" applyBorder="1" applyProtection="1"/>
    <xf numFmtId="0" fontId="7" fillId="0" borderId="0" xfId="1" applyFont="1" applyFill="1" applyBorder="1" applyProtection="1"/>
    <xf numFmtId="0" fontId="5" fillId="0" borderId="55" xfId="1" applyFont="1" applyBorder="1" applyProtection="1"/>
    <xf numFmtId="0" fontId="5" fillId="0" borderId="56" xfId="1" applyFont="1" applyFill="1" applyBorder="1" applyProtection="1"/>
    <xf numFmtId="0" fontId="2" fillId="0" borderId="0" xfId="1" applyFont="1" applyProtection="1"/>
    <xf numFmtId="0" fontId="2" fillId="0" borderId="0" xfId="1" applyFont="1" applyAlignment="1" applyProtection="1">
      <alignment horizontal="center"/>
    </xf>
    <xf numFmtId="0" fontId="2" fillId="21" borderId="8" xfId="1" applyFont="1" applyFill="1" applyBorder="1" applyProtection="1"/>
    <xf numFmtId="0" fontId="2" fillId="0" borderId="0" xfId="1" applyFont="1" applyAlignment="1" applyProtection="1">
      <alignment horizontal="right"/>
    </xf>
    <xf numFmtId="0" fontId="2" fillId="22" borderId="7" xfId="1" applyFont="1" applyFill="1" applyBorder="1" applyAlignment="1" applyProtection="1">
      <alignment horizontal="center"/>
    </xf>
    <xf numFmtId="0" fontId="8" fillId="0" borderId="0" xfId="1" applyFont="1" applyFill="1" applyBorder="1" applyProtection="1"/>
    <xf numFmtId="0" fontId="8" fillId="0" borderId="0" xfId="1" applyFont="1" applyBorder="1" applyProtection="1"/>
    <xf numFmtId="0" fontId="9" fillId="0" borderId="0" xfId="1" applyFont="1" applyBorder="1" applyProtection="1"/>
    <xf numFmtId="0" fontId="8" fillId="0" borderId="0" xfId="1" applyFont="1" applyBorder="1" applyAlignment="1" applyProtection="1">
      <alignment horizontal="right"/>
    </xf>
    <xf numFmtId="0" fontId="2" fillId="17" borderId="13" xfId="1" applyFont="1" applyFill="1" applyBorder="1" applyAlignment="1" applyProtection="1">
      <alignment horizontal="center"/>
    </xf>
    <xf numFmtId="0" fontId="2" fillId="17" borderId="17" xfId="1" applyFont="1" applyFill="1" applyBorder="1" applyAlignment="1" applyProtection="1">
      <alignment horizontal="center"/>
    </xf>
    <xf numFmtId="0" fontId="2" fillId="7" borderId="13" xfId="1" applyFont="1" applyFill="1" applyBorder="1" applyProtection="1"/>
    <xf numFmtId="0" fontId="2" fillId="7" borderId="15" xfId="1" applyFont="1" applyFill="1" applyBorder="1" applyAlignment="1" applyProtection="1">
      <alignment horizontal="center"/>
    </xf>
    <xf numFmtId="0" fontId="2" fillId="19" borderId="13" xfId="1" applyFont="1" applyFill="1" applyBorder="1" applyAlignment="1" applyProtection="1">
      <alignment horizontal="center"/>
    </xf>
    <xf numFmtId="0" fontId="2" fillId="19" borderId="14" xfId="1" applyFont="1" applyFill="1" applyBorder="1" applyAlignment="1" applyProtection="1">
      <alignment horizontal="center"/>
    </xf>
    <xf numFmtId="0" fontId="2" fillId="19" borderId="15" xfId="1" applyFont="1" applyFill="1" applyBorder="1" applyAlignment="1" applyProtection="1">
      <alignment horizontal="center"/>
    </xf>
    <xf numFmtId="0" fontId="10" fillId="20" borderId="13" xfId="1" applyFont="1" applyFill="1" applyBorder="1" applyProtection="1"/>
    <xf numFmtId="0" fontId="10" fillId="20" borderId="14" xfId="1" applyFont="1" applyFill="1" applyBorder="1" applyProtection="1"/>
    <xf numFmtId="0" fontId="2" fillId="20" borderId="15" xfId="1" applyFont="1" applyFill="1" applyBorder="1" applyAlignment="1" applyProtection="1">
      <alignment horizontal="right"/>
    </xf>
    <xf numFmtId="0" fontId="2" fillId="20" borderId="3" xfId="1" applyFont="1" applyFill="1" applyBorder="1" applyAlignment="1" applyProtection="1">
      <alignment horizontal="left"/>
    </xf>
    <xf numFmtId="0" fontId="2" fillId="20" borderId="15" xfId="1" applyFont="1" applyFill="1" applyBorder="1" applyAlignment="1" applyProtection="1">
      <alignment horizontal="left"/>
    </xf>
    <xf numFmtId="0" fontId="2" fillId="20" borderId="2" xfId="1" applyFont="1" applyFill="1" applyBorder="1" applyAlignment="1" applyProtection="1">
      <alignment horizontal="center"/>
    </xf>
    <xf numFmtId="0" fontId="2" fillId="23" borderId="18" xfId="1" applyFont="1" applyFill="1" applyBorder="1" applyAlignment="1" applyProtection="1">
      <alignment horizontal="center"/>
    </xf>
    <xf numFmtId="0" fontId="2" fillId="21" borderId="2" xfId="1" applyFont="1" applyFill="1" applyBorder="1" applyProtection="1"/>
    <xf numFmtId="0" fontId="2" fillId="14" borderId="2" xfId="1" applyFont="1" applyFill="1" applyBorder="1" applyAlignment="1" applyProtection="1">
      <alignment horizontal="right"/>
    </xf>
    <xf numFmtId="0" fontId="10" fillId="25" borderId="1" xfId="1" applyFont="1" applyFill="1" applyBorder="1" applyAlignment="1" applyProtection="1">
      <alignment horizontal="center"/>
    </xf>
    <xf numFmtId="0" fontId="10" fillId="19" borderId="13" xfId="1" applyFont="1" applyFill="1" applyBorder="1" applyAlignment="1" applyProtection="1">
      <alignment horizontal="center"/>
    </xf>
    <xf numFmtId="0" fontId="10" fillId="19" borderId="17" xfId="1" applyFont="1" applyFill="1" applyBorder="1" applyAlignment="1" applyProtection="1">
      <alignment horizontal="center"/>
    </xf>
    <xf numFmtId="0" fontId="10" fillId="17" borderId="57" xfId="1" applyFont="1" applyFill="1" applyBorder="1" applyAlignment="1" applyProtection="1">
      <alignment horizontal="center"/>
    </xf>
    <xf numFmtId="0" fontId="10" fillId="17" borderId="58" xfId="1" applyFont="1" applyFill="1" applyBorder="1" applyAlignment="1" applyProtection="1">
      <alignment horizontal="center"/>
    </xf>
    <xf numFmtId="0" fontId="10" fillId="15" borderId="13" xfId="1" applyFont="1" applyFill="1" applyBorder="1" applyAlignment="1" applyProtection="1">
      <alignment horizontal="center"/>
    </xf>
    <xf numFmtId="0" fontId="10" fillId="15" borderId="14" xfId="1" applyFont="1" applyFill="1" applyBorder="1" applyAlignment="1" applyProtection="1">
      <alignment horizontal="center"/>
    </xf>
    <xf numFmtId="0" fontId="10" fillId="15" borderId="17" xfId="1" applyFont="1" applyFill="1" applyBorder="1" applyAlignment="1" applyProtection="1">
      <alignment horizontal="center"/>
    </xf>
    <xf numFmtId="0" fontId="10" fillId="26" borderId="7" xfId="1" applyFont="1" applyFill="1" applyBorder="1" applyAlignment="1" applyProtection="1">
      <alignment horizontal="center"/>
    </xf>
    <xf numFmtId="0" fontId="10" fillId="27" borderId="7" xfId="1" applyFont="1" applyFill="1" applyBorder="1" applyAlignment="1" applyProtection="1">
      <alignment horizontal="center"/>
    </xf>
    <xf numFmtId="0" fontId="10" fillId="16" borderId="13" xfId="1" applyFont="1" applyFill="1" applyBorder="1" applyAlignment="1" applyProtection="1">
      <alignment horizontal="center"/>
    </xf>
    <xf numFmtId="0" fontId="10" fillId="16" borderId="17" xfId="1" applyFont="1" applyFill="1" applyBorder="1" applyAlignment="1" applyProtection="1">
      <alignment horizontal="center"/>
    </xf>
    <xf numFmtId="0" fontId="10" fillId="16" borderId="18" xfId="1" applyFont="1" applyFill="1" applyBorder="1" applyAlignment="1" applyProtection="1">
      <alignment horizontal="center"/>
    </xf>
    <xf numFmtId="0" fontId="10" fillId="18" borderId="1" xfId="1" applyFont="1" applyFill="1" applyBorder="1" applyAlignment="1" applyProtection="1">
      <alignment horizontal="center"/>
    </xf>
    <xf numFmtId="0" fontId="10" fillId="18" borderId="15" xfId="1" applyFont="1" applyFill="1" applyBorder="1" applyAlignment="1" applyProtection="1">
      <alignment horizontal="center"/>
    </xf>
    <xf numFmtId="0" fontId="10" fillId="18" borderId="17" xfId="1" applyFont="1" applyFill="1" applyBorder="1" applyAlignment="1" applyProtection="1">
      <alignment horizontal="center"/>
    </xf>
    <xf numFmtId="0" fontId="10" fillId="18" borderId="14" xfId="1" applyFont="1" applyFill="1" applyBorder="1" applyAlignment="1" applyProtection="1">
      <alignment horizontal="center"/>
    </xf>
    <xf numFmtId="0" fontId="10" fillId="7" borderId="13" xfId="1" applyFont="1" applyFill="1" applyBorder="1" applyAlignment="1" applyProtection="1">
      <alignment horizontal="center"/>
    </xf>
    <xf numFmtId="0" fontId="10" fillId="7" borderId="14" xfId="1" applyFont="1" applyFill="1" applyBorder="1" applyAlignment="1" applyProtection="1">
      <alignment horizontal="center"/>
    </xf>
    <xf numFmtId="0" fontId="10" fillId="7" borderId="15" xfId="1" applyFont="1" applyFill="1" applyBorder="1" applyAlignment="1" applyProtection="1">
      <alignment horizontal="center"/>
    </xf>
    <xf numFmtId="0" fontId="10" fillId="19" borderId="14" xfId="1" applyFont="1" applyFill="1" applyBorder="1" applyAlignment="1" applyProtection="1">
      <alignment horizontal="center"/>
    </xf>
    <xf numFmtId="0" fontId="10" fillId="19" borderId="15" xfId="1" applyFont="1" applyFill="1" applyBorder="1" applyAlignment="1" applyProtection="1">
      <alignment horizontal="center"/>
    </xf>
    <xf numFmtId="0" fontId="10" fillId="20" borderId="13" xfId="1" applyFont="1" applyFill="1" applyBorder="1" applyAlignment="1" applyProtection="1">
      <alignment horizontal="center"/>
    </xf>
    <xf numFmtId="0" fontId="10" fillId="20" borderId="14" xfId="1" applyFont="1" applyFill="1" applyBorder="1" applyAlignment="1" applyProtection="1">
      <alignment horizontal="center"/>
    </xf>
    <xf numFmtId="0" fontId="10" fillId="20" borderId="15" xfId="1" applyFont="1" applyFill="1" applyBorder="1" applyAlignment="1" applyProtection="1">
      <alignment horizontal="center"/>
    </xf>
    <xf numFmtId="0" fontId="10" fillId="20" borderId="58" xfId="1" applyFont="1" applyFill="1" applyBorder="1" applyAlignment="1" applyProtection="1">
      <alignment horizontal="center"/>
    </xf>
    <xf numFmtId="0" fontId="10" fillId="23" borderId="13" xfId="1" applyFont="1" applyFill="1" applyBorder="1" applyProtection="1"/>
    <xf numFmtId="0" fontId="10" fillId="23" borderId="14" xfId="1" applyFont="1" applyFill="1" applyBorder="1" applyAlignment="1" applyProtection="1">
      <alignment horizontal="center"/>
    </xf>
    <xf numFmtId="0" fontId="10" fillId="23" borderId="17" xfId="1" applyFont="1" applyFill="1" applyBorder="1" applyAlignment="1" applyProtection="1">
      <alignment horizontal="center"/>
    </xf>
    <xf numFmtId="0" fontId="10" fillId="21" borderId="2" xfId="1" applyFont="1" applyFill="1" applyBorder="1" applyAlignment="1" applyProtection="1">
      <alignment horizontal="center"/>
    </xf>
    <xf numFmtId="0" fontId="10" fillId="14" borderId="3" xfId="1" applyFont="1" applyFill="1" applyBorder="1" applyAlignment="1" applyProtection="1">
      <alignment horizontal="center"/>
    </xf>
    <xf numFmtId="0" fontId="10" fillId="22" borderId="7" xfId="1" applyFont="1" applyFill="1" applyBorder="1" applyAlignment="1" applyProtection="1">
      <alignment horizontal="center"/>
    </xf>
    <xf numFmtId="0" fontId="10" fillId="24" borderId="13" xfId="1" applyFont="1" applyFill="1" applyBorder="1" applyProtection="1"/>
    <xf numFmtId="0" fontId="10" fillId="24" borderId="17" xfId="1" applyFont="1" applyFill="1" applyBorder="1" applyProtection="1"/>
    <xf numFmtId="0" fontId="10" fillId="0" borderId="0" xfId="1" applyFont="1" applyProtection="1"/>
    <xf numFmtId="0" fontId="11" fillId="0" borderId="0" xfId="1" applyFont="1" applyFill="1" applyBorder="1" applyAlignment="1" applyProtection="1">
      <alignment horizontal="center"/>
    </xf>
    <xf numFmtId="0" fontId="12" fillId="0" borderId="0" xfId="1" applyFont="1" applyBorder="1" applyProtection="1"/>
    <xf numFmtId="0" fontId="13" fillId="0" borderId="0" xfId="1" applyFont="1" applyBorder="1" applyProtection="1"/>
    <xf numFmtId="0" fontId="12" fillId="0" borderId="0" xfId="1" applyFont="1" applyBorder="1" applyAlignment="1" applyProtection="1">
      <alignment horizontal="right"/>
    </xf>
    <xf numFmtId="0" fontId="12" fillId="0" borderId="0" xfId="1" applyFont="1" applyFill="1" applyBorder="1" applyProtection="1"/>
    <xf numFmtId="0" fontId="1" fillId="25" borderId="28" xfId="1" applyFill="1" applyBorder="1" applyProtection="1"/>
    <xf numFmtId="0" fontId="1" fillId="19" borderId="22" xfId="1" applyFill="1" applyBorder="1" applyAlignment="1" applyProtection="1">
      <alignment horizontal="center"/>
      <protection locked="0"/>
    </xf>
    <xf numFmtId="0" fontId="1" fillId="19" borderId="21" xfId="1" applyFill="1" applyBorder="1" applyAlignment="1" applyProtection="1">
      <alignment horizontal="center"/>
      <protection locked="0"/>
    </xf>
    <xf numFmtId="0" fontId="1" fillId="17" borderId="59" xfId="1" applyFont="1" applyFill="1" applyBorder="1" applyAlignment="1" applyProtection="1">
      <alignment horizontal="center"/>
      <protection locked="0"/>
    </xf>
    <xf numFmtId="0" fontId="1" fillId="17" borderId="60" xfId="1" applyFont="1" applyFill="1" applyBorder="1" applyAlignment="1" applyProtection="1">
      <alignment horizontal="center"/>
      <protection locked="0"/>
    </xf>
    <xf numFmtId="11" fontId="1" fillId="15" borderId="59" xfId="1" applyNumberFormat="1" applyFill="1" applyBorder="1" applyAlignment="1" applyProtection="1">
      <alignment horizontal="center"/>
      <protection locked="0"/>
    </xf>
    <xf numFmtId="11" fontId="1" fillId="15" borderId="33" xfId="1" applyNumberFormat="1" applyFill="1" applyBorder="1" applyAlignment="1" applyProtection="1">
      <alignment horizontal="center"/>
      <protection locked="0"/>
    </xf>
    <xf numFmtId="11" fontId="1" fillId="15" borderId="60" xfId="1" applyNumberFormat="1" applyFill="1" applyBorder="1" applyAlignment="1" applyProtection="1">
      <alignment horizontal="center"/>
      <protection locked="0"/>
    </xf>
    <xf numFmtId="0" fontId="1" fillId="26" borderId="28" xfId="1" applyFont="1" applyFill="1" applyBorder="1" applyAlignment="1" applyProtection="1">
      <alignment horizontal="center"/>
      <protection locked="0"/>
    </xf>
    <xf numFmtId="0" fontId="1" fillId="27" borderId="28" xfId="1" applyFill="1" applyBorder="1" applyAlignment="1" applyProtection="1">
      <alignment horizontal="center"/>
      <protection locked="0"/>
    </xf>
    <xf numFmtId="0" fontId="1" fillId="16" borderId="20" xfId="1" applyFill="1" applyBorder="1" applyAlignment="1" applyProtection="1">
      <alignment horizontal="center"/>
      <protection locked="0"/>
    </xf>
    <xf numFmtId="0" fontId="1" fillId="16" borderId="21" xfId="1" applyFill="1" applyBorder="1" applyAlignment="1" applyProtection="1">
      <alignment horizontal="center"/>
      <protection locked="0"/>
    </xf>
    <xf numFmtId="0" fontId="1" fillId="18" borderId="22" xfId="1" applyFont="1" applyFill="1" applyBorder="1" applyAlignment="1" applyProtection="1">
      <alignment horizontal="center"/>
      <protection locked="0"/>
    </xf>
    <xf numFmtId="0" fontId="1" fillId="18" borderId="23" xfId="1" applyFont="1" applyFill="1" applyBorder="1" applyAlignment="1" applyProtection="1">
      <alignment horizontal="center"/>
      <protection locked="0"/>
    </xf>
    <xf numFmtId="0" fontId="1" fillId="18" borderId="21" xfId="1" applyFont="1" applyFill="1" applyBorder="1" applyAlignment="1" applyProtection="1">
      <alignment horizontal="center"/>
      <protection locked="0"/>
    </xf>
    <xf numFmtId="0" fontId="1" fillId="18" borderId="22" xfId="1" applyFill="1" applyBorder="1" applyAlignment="1" applyProtection="1">
      <alignment horizontal="center"/>
      <protection locked="0"/>
    </xf>
    <xf numFmtId="0" fontId="1" fillId="18" borderId="23" xfId="1" applyFill="1" applyBorder="1" applyAlignment="1" applyProtection="1">
      <alignment horizontal="center"/>
      <protection locked="0"/>
    </xf>
    <xf numFmtId="0" fontId="1" fillId="18" borderId="24" xfId="1" applyFill="1" applyBorder="1" applyAlignment="1" applyProtection="1">
      <alignment horizontal="center"/>
      <protection locked="0"/>
    </xf>
    <xf numFmtId="0" fontId="1" fillId="7" borderId="24" xfId="1" applyFill="1" applyBorder="1" applyAlignment="1" applyProtection="1">
      <alignment horizontal="center"/>
      <protection locked="0"/>
    </xf>
    <xf numFmtId="0" fontId="1" fillId="19" borderId="59" xfId="1" applyFill="1" applyBorder="1" applyAlignment="1" applyProtection="1">
      <alignment horizontal="center"/>
      <protection locked="0"/>
    </xf>
    <xf numFmtId="0" fontId="1" fillId="19" borderId="26" xfId="1" applyFill="1" applyBorder="1" applyAlignment="1" applyProtection="1">
      <alignment horizontal="center"/>
      <protection locked="0"/>
    </xf>
    <xf numFmtId="0" fontId="1" fillId="19" borderId="60" xfId="1" applyFill="1" applyBorder="1" applyAlignment="1" applyProtection="1">
      <alignment horizontal="center"/>
      <protection locked="0"/>
    </xf>
    <xf numFmtId="0" fontId="1" fillId="20" borderId="22" xfId="1" applyFill="1" applyBorder="1" applyAlignment="1" applyProtection="1">
      <alignment horizontal="center"/>
      <protection locked="0"/>
    </xf>
    <xf numFmtId="0" fontId="1" fillId="20" borderId="23" xfId="1" applyFill="1" applyBorder="1" applyAlignment="1" applyProtection="1">
      <alignment horizontal="center"/>
      <protection locked="0"/>
    </xf>
    <xf numFmtId="0" fontId="1" fillId="20" borderId="24" xfId="1" applyFill="1" applyBorder="1" applyAlignment="1" applyProtection="1">
      <alignment horizontal="center"/>
      <protection locked="0"/>
    </xf>
    <xf numFmtId="0" fontId="1" fillId="23" borderId="22" xfId="1" applyFill="1" applyBorder="1" applyAlignment="1" applyProtection="1">
      <alignment horizontal="center"/>
      <protection locked="0"/>
    </xf>
    <xf numFmtId="0" fontId="1" fillId="23" borderId="23" xfId="1" applyFill="1" applyBorder="1" applyAlignment="1" applyProtection="1">
      <alignment horizontal="center"/>
      <protection locked="0"/>
    </xf>
    <xf numFmtId="0" fontId="1" fillId="23" borderId="21" xfId="1" applyFill="1" applyBorder="1" applyAlignment="1" applyProtection="1">
      <alignment horizontal="center"/>
      <protection locked="0"/>
    </xf>
    <xf numFmtId="0" fontId="1" fillId="21" borderId="38" xfId="1" applyFill="1" applyBorder="1" applyAlignment="1" applyProtection="1">
      <alignment horizontal="center"/>
      <protection locked="0"/>
    </xf>
    <xf numFmtId="0" fontId="1" fillId="14" borderId="61" xfId="1" applyFill="1" applyBorder="1" applyAlignment="1" applyProtection="1">
      <alignment horizontal="center"/>
      <protection locked="0"/>
    </xf>
    <xf numFmtId="0" fontId="1" fillId="22" borderId="19" xfId="1" applyFill="1" applyBorder="1" applyAlignment="1" applyProtection="1">
      <alignment horizontal="center"/>
      <protection locked="0"/>
    </xf>
    <xf numFmtId="0" fontId="1" fillId="24" borderId="26" xfId="1" applyFill="1" applyBorder="1" applyProtection="1"/>
    <xf numFmtId="0" fontId="14" fillId="0" borderId="0" xfId="1" applyFont="1" applyFill="1" applyBorder="1" applyProtection="1"/>
    <xf numFmtId="0" fontId="15" fillId="0" borderId="0" xfId="1" applyFont="1" applyBorder="1" applyProtection="1"/>
    <xf numFmtId="0" fontId="16" fillId="0" borderId="0" xfId="1" applyFont="1" applyBorder="1" applyProtection="1"/>
    <xf numFmtId="0" fontId="15" fillId="0" borderId="0" xfId="1" applyFont="1" applyBorder="1" applyAlignment="1" applyProtection="1">
      <alignment horizontal="right"/>
    </xf>
    <xf numFmtId="0" fontId="15" fillId="0" borderId="0" xfId="1" applyFont="1" applyFill="1" applyBorder="1" applyProtection="1"/>
    <xf numFmtId="0" fontId="1" fillId="25" borderId="37" xfId="1" applyFill="1" applyBorder="1" applyProtection="1"/>
    <xf numFmtId="0" fontId="1" fillId="19" borderId="32" xfId="1" applyFill="1" applyBorder="1" applyAlignment="1" applyProtection="1">
      <alignment horizontal="center"/>
      <protection locked="0"/>
    </xf>
    <xf numFmtId="0" fontId="1" fillId="19" borderId="34" xfId="1" applyFill="1" applyBorder="1" applyAlignment="1" applyProtection="1">
      <alignment horizontal="center"/>
      <protection locked="0"/>
    </xf>
    <xf numFmtId="0" fontId="1" fillId="17" borderId="32" xfId="1" applyFont="1" applyFill="1" applyBorder="1" applyAlignment="1" applyProtection="1">
      <alignment horizontal="center"/>
      <protection locked="0"/>
    </xf>
    <xf numFmtId="0" fontId="1" fillId="17" borderId="35" xfId="1" applyFont="1" applyFill="1" applyBorder="1" applyAlignment="1" applyProtection="1">
      <alignment horizontal="center"/>
      <protection locked="0"/>
    </xf>
    <xf numFmtId="0" fontId="1" fillId="26" borderId="37" xfId="1" applyFont="1" applyFill="1" applyBorder="1" applyAlignment="1" applyProtection="1">
      <alignment horizontal="center"/>
      <protection locked="0"/>
    </xf>
    <xf numFmtId="0" fontId="1" fillId="27" borderId="37" xfId="1" applyFill="1" applyBorder="1" applyAlignment="1" applyProtection="1">
      <alignment horizontal="center"/>
      <protection locked="0"/>
    </xf>
    <xf numFmtId="0" fontId="1" fillId="16" borderId="36" xfId="1" applyFill="1" applyBorder="1" applyAlignment="1" applyProtection="1">
      <alignment horizontal="center"/>
      <protection locked="0"/>
    </xf>
    <xf numFmtId="0" fontId="1" fillId="16" borderId="34" xfId="1" applyFill="1" applyBorder="1" applyAlignment="1" applyProtection="1">
      <alignment horizontal="center"/>
      <protection locked="0"/>
    </xf>
    <xf numFmtId="0" fontId="1" fillId="18" borderId="32" xfId="1" applyFont="1" applyFill="1" applyBorder="1" applyAlignment="1" applyProtection="1">
      <alignment horizontal="center"/>
      <protection locked="0"/>
    </xf>
    <xf numFmtId="0" fontId="1" fillId="18" borderId="33" xfId="1" applyFont="1" applyFill="1" applyBorder="1" applyAlignment="1" applyProtection="1">
      <alignment horizontal="center"/>
      <protection locked="0"/>
    </xf>
    <xf numFmtId="0" fontId="1" fillId="18" borderId="34" xfId="1" applyFont="1" applyFill="1" applyBorder="1" applyAlignment="1" applyProtection="1">
      <alignment horizontal="center"/>
      <protection locked="0"/>
    </xf>
    <xf numFmtId="0" fontId="1" fillId="18" borderId="32" xfId="1" applyFill="1" applyBorder="1" applyAlignment="1" applyProtection="1">
      <alignment horizontal="center"/>
      <protection locked="0"/>
    </xf>
    <xf numFmtId="0" fontId="1" fillId="18" borderId="33" xfId="1" applyFill="1" applyBorder="1" applyAlignment="1" applyProtection="1">
      <alignment horizontal="center"/>
      <protection locked="0"/>
    </xf>
    <xf numFmtId="0" fontId="1" fillId="18" borderId="35" xfId="1" applyFill="1" applyBorder="1" applyAlignment="1" applyProtection="1">
      <alignment horizontal="center"/>
      <protection locked="0"/>
    </xf>
    <xf numFmtId="0" fontId="1" fillId="7" borderId="35" xfId="1" applyFill="1" applyBorder="1" applyAlignment="1" applyProtection="1">
      <alignment horizontal="center"/>
      <protection locked="0"/>
    </xf>
    <xf numFmtId="0" fontId="1" fillId="19" borderId="33" xfId="1" applyFill="1" applyBorder="1" applyAlignment="1" applyProtection="1">
      <alignment horizontal="center"/>
      <protection locked="0"/>
    </xf>
    <xf numFmtId="0" fontId="1" fillId="19" borderId="35" xfId="1" applyFill="1" applyBorder="1" applyAlignment="1" applyProtection="1">
      <alignment horizontal="center"/>
      <protection locked="0"/>
    </xf>
    <xf numFmtId="0" fontId="1" fillId="20" borderId="32" xfId="1" applyFill="1" applyBorder="1" applyAlignment="1" applyProtection="1">
      <alignment horizontal="center"/>
      <protection locked="0"/>
    </xf>
    <xf numFmtId="0" fontId="1" fillId="20" borderId="33" xfId="1" applyFill="1" applyBorder="1" applyAlignment="1" applyProtection="1">
      <alignment horizontal="center"/>
      <protection locked="0"/>
    </xf>
    <xf numFmtId="0" fontId="1" fillId="20" borderId="35" xfId="1" applyFill="1" applyBorder="1" applyAlignment="1" applyProtection="1">
      <alignment horizontal="center"/>
      <protection locked="0"/>
    </xf>
    <xf numFmtId="0" fontId="1" fillId="23" borderId="32" xfId="1" applyFill="1" applyBorder="1" applyAlignment="1" applyProtection="1">
      <alignment horizontal="center"/>
      <protection locked="0"/>
    </xf>
    <xf numFmtId="0" fontId="1" fillId="23" borderId="33" xfId="1" applyFill="1" applyBorder="1" applyAlignment="1" applyProtection="1">
      <alignment horizontal="center"/>
      <protection locked="0"/>
    </xf>
    <xf numFmtId="0" fontId="1" fillId="23" borderId="34" xfId="1" applyFill="1" applyBorder="1" applyAlignment="1" applyProtection="1">
      <alignment horizontal="center"/>
      <protection locked="0"/>
    </xf>
    <xf numFmtId="0" fontId="1" fillId="24" borderId="59" xfId="1" applyFill="1" applyBorder="1" applyProtection="1"/>
    <xf numFmtId="0" fontId="1" fillId="24" borderId="27" xfId="1" applyFill="1" applyBorder="1" applyProtection="1"/>
    <xf numFmtId="11" fontId="1" fillId="15" borderId="32" xfId="1" applyNumberFormat="1" applyFill="1" applyBorder="1" applyAlignment="1" applyProtection="1">
      <alignment horizontal="center"/>
      <protection locked="0"/>
    </xf>
    <xf numFmtId="0" fontId="1" fillId="26" borderId="37" xfId="1" applyFill="1" applyBorder="1" applyAlignment="1" applyProtection="1">
      <alignment horizontal="center"/>
      <protection locked="0"/>
    </xf>
    <xf numFmtId="0" fontId="1" fillId="24" borderId="32" xfId="1" applyFill="1" applyBorder="1" applyProtection="1"/>
    <xf numFmtId="0" fontId="1" fillId="24" borderId="34" xfId="1" applyFill="1" applyBorder="1" applyProtection="1"/>
    <xf numFmtId="0" fontId="1" fillId="22" borderId="37" xfId="1" applyFill="1" applyBorder="1" applyAlignment="1" applyProtection="1">
      <alignment horizontal="center"/>
      <protection locked="0"/>
    </xf>
    <xf numFmtId="0" fontId="1" fillId="15" borderId="60" xfId="1" applyFill="1" applyBorder="1" applyAlignment="1" applyProtection="1">
      <alignment horizontal="center"/>
      <protection locked="0"/>
    </xf>
    <xf numFmtId="0" fontId="1" fillId="14" borderId="62" xfId="1" applyFill="1" applyBorder="1" applyAlignment="1" applyProtection="1">
      <alignment horizontal="center"/>
      <protection locked="0"/>
    </xf>
    <xf numFmtId="0" fontId="1" fillId="15" borderId="35" xfId="1" applyFill="1" applyBorder="1" applyAlignment="1" applyProtection="1">
      <alignment horizontal="center"/>
      <protection locked="0"/>
    </xf>
    <xf numFmtId="0" fontId="1" fillId="25" borderId="45" xfId="1" applyFill="1" applyBorder="1" applyProtection="1"/>
    <xf numFmtId="0" fontId="1" fillId="21" borderId="63" xfId="1" applyFill="1" applyBorder="1" applyAlignment="1" applyProtection="1">
      <alignment horizontal="center"/>
      <protection locked="0"/>
    </xf>
    <xf numFmtId="0" fontId="1" fillId="0" borderId="0" xfId="1" applyFont="1" applyBorder="1" applyProtection="1"/>
    <xf numFmtId="0" fontId="1" fillId="25" borderId="46" xfId="1" applyFill="1" applyBorder="1" applyProtection="1"/>
    <xf numFmtId="0" fontId="1" fillId="19" borderId="49" xfId="1" applyFill="1" applyBorder="1" applyAlignment="1" applyProtection="1">
      <alignment horizontal="center"/>
      <protection locked="0"/>
    </xf>
    <xf numFmtId="0" fontId="1" fillId="19" borderId="48" xfId="1" applyFill="1" applyBorder="1" applyAlignment="1" applyProtection="1">
      <alignment horizontal="center"/>
      <protection locked="0"/>
    </xf>
    <xf numFmtId="0" fontId="1" fillId="17" borderId="49" xfId="1" applyFont="1" applyFill="1" applyBorder="1" applyAlignment="1" applyProtection="1">
      <alignment horizontal="center"/>
      <protection locked="0"/>
    </xf>
    <xf numFmtId="0" fontId="1" fillId="17" borderId="51" xfId="1" applyFont="1" applyFill="1" applyBorder="1" applyAlignment="1" applyProtection="1">
      <alignment horizontal="center"/>
      <protection locked="0"/>
    </xf>
    <xf numFmtId="0" fontId="1" fillId="15" borderId="49" xfId="1" applyFill="1" applyBorder="1" applyAlignment="1" applyProtection="1">
      <alignment horizontal="center"/>
      <protection locked="0"/>
    </xf>
    <xf numFmtId="0" fontId="1" fillId="15" borderId="50" xfId="1" applyFill="1" applyBorder="1" applyAlignment="1" applyProtection="1">
      <alignment horizontal="center"/>
      <protection locked="0"/>
    </xf>
    <xf numFmtId="0" fontId="1" fillId="15" borderId="51" xfId="1" applyFill="1" applyBorder="1" applyAlignment="1" applyProtection="1">
      <alignment horizontal="center"/>
      <protection locked="0"/>
    </xf>
    <xf numFmtId="0" fontId="1" fillId="26" borderId="46" xfId="1" applyFill="1" applyBorder="1" applyAlignment="1" applyProtection="1">
      <alignment horizontal="center"/>
      <protection locked="0"/>
    </xf>
    <xf numFmtId="0" fontId="1" fillId="27" borderId="46" xfId="1" applyFill="1" applyBorder="1" applyAlignment="1" applyProtection="1">
      <alignment horizontal="center"/>
      <protection locked="0"/>
    </xf>
    <xf numFmtId="0" fontId="1" fillId="16" borderId="47" xfId="1" applyFill="1" applyBorder="1" applyAlignment="1" applyProtection="1">
      <alignment horizontal="center"/>
      <protection locked="0"/>
    </xf>
    <xf numFmtId="0" fontId="1" fillId="16" borderId="48" xfId="1" applyFill="1" applyBorder="1" applyAlignment="1" applyProtection="1">
      <alignment horizontal="center"/>
      <protection locked="0"/>
    </xf>
    <xf numFmtId="0" fontId="1" fillId="16" borderId="49" xfId="1" applyFill="1" applyBorder="1" applyAlignment="1" applyProtection="1">
      <alignment horizontal="center"/>
      <protection locked="0"/>
    </xf>
    <xf numFmtId="0" fontId="1" fillId="16" borderId="51" xfId="1" applyFill="1" applyBorder="1" applyAlignment="1" applyProtection="1">
      <alignment horizontal="center"/>
      <protection locked="0"/>
    </xf>
    <xf numFmtId="0" fontId="1" fillId="18" borderId="49" xfId="1" applyFont="1" applyFill="1" applyBorder="1" applyAlignment="1" applyProtection="1">
      <alignment horizontal="center"/>
      <protection locked="0"/>
    </xf>
    <xf numFmtId="0" fontId="1" fillId="18" borderId="50" xfId="1" applyFont="1" applyFill="1" applyBorder="1" applyAlignment="1" applyProtection="1">
      <alignment horizontal="center"/>
      <protection locked="0"/>
    </xf>
    <xf numFmtId="0" fontId="1" fillId="18" borderId="48" xfId="1" applyFont="1" applyFill="1" applyBorder="1" applyAlignment="1" applyProtection="1">
      <alignment horizontal="center"/>
      <protection locked="0"/>
    </xf>
    <xf numFmtId="0" fontId="1" fillId="18" borderId="49" xfId="1" applyFill="1" applyBorder="1" applyAlignment="1" applyProtection="1">
      <alignment horizontal="center"/>
      <protection locked="0"/>
    </xf>
    <xf numFmtId="0" fontId="1" fillId="18" borderId="50" xfId="1" applyFill="1" applyBorder="1" applyAlignment="1" applyProtection="1">
      <alignment horizontal="center"/>
      <protection locked="0"/>
    </xf>
    <xf numFmtId="0" fontId="1" fillId="18" borderId="51" xfId="1" applyFill="1" applyBorder="1" applyAlignment="1" applyProtection="1">
      <alignment horizontal="center"/>
      <protection locked="0"/>
    </xf>
    <xf numFmtId="0" fontId="1" fillId="7" borderId="51" xfId="1" applyFill="1" applyBorder="1" applyAlignment="1" applyProtection="1">
      <alignment horizontal="center"/>
      <protection locked="0"/>
    </xf>
    <xf numFmtId="0" fontId="1" fillId="19" borderId="50" xfId="1" applyFill="1" applyBorder="1" applyAlignment="1" applyProtection="1">
      <alignment horizontal="center"/>
      <protection locked="0"/>
    </xf>
    <xf numFmtId="0" fontId="1" fillId="19" borderId="51" xfId="1" applyFill="1" applyBorder="1" applyAlignment="1" applyProtection="1">
      <alignment horizontal="center"/>
      <protection locked="0"/>
    </xf>
    <xf numFmtId="0" fontId="1" fillId="20" borderId="49" xfId="1" applyFill="1" applyBorder="1" applyAlignment="1" applyProtection="1">
      <alignment horizontal="center"/>
      <protection locked="0"/>
    </xf>
    <xf numFmtId="0" fontId="1" fillId="20" borderId="50" xfId="1" applyFill="1" applyBorder="1" applyAlignment="1" applyProtection="1">
      <alignment horizontal="center"/>
      <protection locked="0"/>
    </xf>
    <xf numFmtId="0" fontId="1" fillId="20" borderId="51" xfId="1" applyFill="1" applyBorder="1" applyAlignment="1" applyProtection="1">
      <alignment horizontal="center"/>
      <protection locked="0"/>
    </xf>
    <xf numFmtId="0" fontId="1" fillId="23" borderId="49" xfId="1" applyFill="1" applyBorder="1" applyAlignment="1" applyProtection="1">
      <alignment horizontal="center"/>
      <protection locked="0"/>
    </xf>
    <xf numFmtId="0" fontId="1" fillId="23" borderId="50" xfId="1" applyFill="1" applyBorder="1" applyAlignment="1" applyProtection="1">
      <alignment horizontal="center"/>
      <protection locked="0"/>
    </xf>
    <xf numFmtId="0" fontId="1" fillId="23" borderId="48" xfId="1" applyFill="1" applyBorder="1" applyAlignment="1" applyProtection="1">
      <alignment horizontal="center"/>
      <protection locked="0"/>
    </xf>
    <xf numFmtId="0" fontId="1" fillId="21" borderId="52" xfId="1" applyFill="1" applyBorder="1" applyAlignment="1" applyProtection="1">
      <alignment horizontal="center"/>
      <protection locked="0"/>
    </xf>
    <xf numFmtId="0" fontId="1" fillId="14" borderId="64" xfId="1" applyFill="1" applyBorder="1" applyAlignment="1" applyProtection="1">
      <alignment horizontal="center"/>
      <protection locked="0"/>
    </xf>
    <xf numFmtId="0" fontId="1" fillId="22" borderId="46" xfId="1" applyFill="1" applyBorder="1" applyAlignment="1" applyProtection="1">
      <alignment horizontal="center"/>
      <protection locked="0"/>
    </xf>
    <xf numFmtId="0" fontId="1" fillId="24" borderId="49" xfId="1" applyFill="1" applyBorder="1" applyProtection="1"/>
    <xf numFmtId="0" fontId="1" fillId="24" borderId="48" xfId="1" applyFill="1" applyBorder="1" applyProtection="1"/>
    <xf numFmtId="0" fontId="15" fillId="0" borderId="0" xfId="1" applyFont="1" applyFill="1" applyBorder="1" applyAlignment="1" applyProtection="1">
      <alignment horizontal="center"/>
    </xf>
    <xf numFmtId="0" fontId="1" fillId="0" borderId="0" xfId="1" applyAlignment="1" applyProtection="1">
      <alignment horizontal="right"/>
    </xf>
    <xf numFmtId="0" fontId="1" fillId="0" borderId="0" xfId="1" applyBorder="1" applyAlignment="1" applyProtection="1">
      <alignment horizontal="right"/>
    </xf>
    <xf numFmtId="0" fontId="1" fillId="0" borderId="0" xfId="1" applyFill="1" applyBorder="1" applyAlignment="1" applyProtection="1">
      <alignment horizontal="right"/>
    </xf>
    <xf numFmtId="0" fontId="1" fillId="0" borderId="0" xfId="1" applyBorder="1" applyAlignment="1" applyProtection="1">
      <alignment horizontal="center"/>
    </xf>
    <xf numFmtId="0" fontId="1" fillId="0" borderId="0" xfId="1" applyAlignment="1" applyProtection="1">
      <alignment horizontal="center"/>
    </xf>
    <xf numFmtId="0" fontId="15" fillId="20" borderId="65" xfId="1" applyFont="1" applyFill="1" applyBorder="1" applyAlignment="1" applyProtection="1">
      <alignment horizontal="center"/>
    </xf>
    <xf numFmtId="0" fontId="15" fillId="20" borderId="66" xfId="1" applyFont="1" applyFill="1" applyBorder="1" applyAlignment="1" applyProtection="1">
      <alignment horizontal="center"/>
    </xf>
    <xf numFmtId="0" fontId="15" fillId="20" borderId="67" xfId="1" applyFont="1" applyFill="1" applyBorder="1" applyAlignment="1" applyProtection="1">
      <alignment horizontal="center"/>
    </xf>
    <xf numFmtId="0" fontId="14" fillId="20" borderId="68" xfId="1" applyFont="1" applyFill="1" applyBorder="1" applyAlignment="1" applyProtection="1">
      <alignment horizontal="center"/>
    </xf>
    <xf numFmtId="0" fontId="14" fillId="20" borderId="69" xfId="1" applyFont="1" applyFill="1" applyBorder="1" applyAlignment="1" applyProtection="1">
      <alignment horizontal="center"/>
    </xf>
    <xf numFmtId="0" fontId="15" fillId="20" borderId="70" xfId="1" applyFont="1" applyFill="1" applyBorder="1" applyAlignment="1" applyProtection="1">
      <alignment horizontal="center"/>
    </xf>
    <xf numFmtId="0" fontId="15" fillId="20" borderId="71" xfId="1" applyFont="1" applyFill="1" applyBorder="1" applyAlignment="1" applyProtection="1">
      <alignment horizontal="center"/>
    </xf>
    <xf numFmtId="0" fontId="1" fillId="20" borderId="33" xfId="1" applyFill="1" applyBorder="1" applyAlignment="1" applyProtection="1">
      <alignment horizontal="center"/>
    </xf>
    <xf numFmtId="0" fontId="15" fillId="28" borderId="72" xfId="1" applyFont="1" applyFill="1" applyBorder="1" applyProtection="1"/>
    <xf numFmtId="0" fontId="15" fillId="28" borderId="73" xfId="1" applyFont="1" applyFill="1" applyBorder="1" applyProtection="1"/>
    <xf numFmtId="0" fontId="15" fillId="28" borderId="74" xfId="1" applyFont="1" applyFill="1" applyBorder="1" applyProtection="1"/>
    <xf numFmtId="0" fontId="15" fillId="28" borderId="75" xfId="1" applyFont="1" applyFill="1" applyBorder="1" applyProtection="1"/>
    <xf numFmtId="0" fontId="14" fillId="0" borderId="76" xfId="1" applyFont="1" applyFill="1" applyBorder="1" applyProtection="1"/>
    <xf numFmtId="0" fontId="14" fillId="0" borderId="77" xfId="1" applyFont="1" applyFill="1" applyBorder="1" applyProtection="1"/>
    <xf numFmtId="0" fontId="15" fillId="28" borderId="78" xfId="1" applyFont="1" applyFill="1" applyBorder="1" applyProtection="1"/>
    <xf numFmtId="0" fontId="15" fillId="28" borderId="79" xfId="1" applyFont="1" applyFill="1" applyBorder="1" applyProtection="1"/>
    <xf numFmtId="0" fontId="15" fillId="28" borderId="80" xfId="1" applyFont="1" applyFill="1" applyBorder="1" applyProtection="1"/>
    <xf numFmtId="0" fontId="1" fillId="0" borderId="0" xfId="1" applyBorder="1"/>
    <xf numFmtId="0" fontId="1" fillId="0" borderId="0" xfId="1"/>
    <xf numFmtId="0" fontId="1" fillId="0" borderId="0" xfId="1" applyBorder="1" applyAlignment="1">
      <alignment horizontal="center"/>
    </xf>
    <xf numFmtId="0" fontId="17" fillId="0" borderId="0" xfId="1" applyFont="1" applyBorder="1"/>
    <xf numFmtId="0" fontId="1" fillId="20" borderId="13" xfId="1" applyFont="1" applyFill="1" applyBorder="1"/>
    <xf numFmtId="0" fontId="1" fillId="20" borderId="17" xfId="1" applyFill="1" applyBorder="1"/>
    <xf numFmtId="0" fontId="1" fillId="20" borderId="18" xfId="1" applyFont="1" applyFill="1" applyBorder="1" applyAlignment="1">
      <alignment horizontal="right"/>
    </xf>
    <xf numFmtId="0" fontId="18" fillId="0" borderId="0" xfId="1" applyFont="1"/>
    <xf numFmtId="0" fontId="2" fillId="0" borderId="0" xfId="1" applyFont="1"/>
    <xf numFmtId="0" fontId="1" fillId="0" borderId="0" xfId="1" applyAlignment="1">
      <alignment horizontal="center"/>
    </xf>
    <xf numFmtId="0" fontId="1" fillId="16" borderId="7" xfId="1" applyFont="1" applyFill="1" applyBorder="1" applyAlignment="1">
      <alignment horizontal="center" vertical="center"/>
    </xf>
    <xf numFmtId="0" fontId="1" fillId="19" borderId="18" xfId="1" applyFill="1" applyBorder="1" applyAlignment="1">
      <alignment horizontal="center" vertical="center"/>
    </xf>
    <xf numFmtId="0" fontId="1" fillId="19" borderId="14" xfId="1" applyFill="1" applyBorder="1" applyAlignment="1">
      <alignment horizontal="center" vertical="center"/>
    </xf>
    <xf numFmtId="0" fontId="1" fillId="19" borderId="17" xfId="1" applyFill="1" applyBorder="1" applyAlignment="1">
      <alignment horizontal="center" vertical="center"/>
    </xf>
    <xf numFmtId="0" fontId="1" fillId="29" borderId="7" xfId="1" applyFill="1" applyBorder="1" applyAlignment="1">
      <alignment horizontal="center" vertical="center"/>
    </xf>
    <xf numFmtId="0" fontId="1" fillId="0" borderId="22" xfId="1" applyFont="1" applyBorder="1" applyAlignment="1">
      <alignment horizontal="center"/>
    </xf>
    <xf numFmtId="0" fontId="1" fillId="0" borderId="21" xfId="1" applyFont="1" applyBorder="1"/>
    <xf numFmtId="0" fontId="1" fillId="16" borderId="19" xfId="1" applyFill="1" applyBorder="1"/>
    <xf numFmtId="0" fontId="1" fillId="19" borderId="25" xfId="1" applyFill="1" applyBorder="1" applyAlignment="1">
      <alignment horizontal="center"/>
    </xf>
    <xf numFmtId="0" fontId="1" fillId="19" borderId="26" xfId="1" applyFill="1" applyBorder="1" applyAlignment="1">
      <alignment horizontal="center"/>
    </xf>
    <xf numFmtId="0" fontId="1" fillId="19" borderId="27" xfId="1" applyFill="1" applyBorder="1" applyAlignment="1">
      <alignment horizontal="center"/>
    </xf>
    <xf numFmtId="0" fontId="1" fillId="29" borderId="19" xfId="1" applyFill="1" applyBorder="1" applyAlignment="1">
      <alignment horizontal="center"/>
    </xf>
    <xf numFmtId="0" fontId="1" fillId="0" borderId="32" xfId="1" applyFont="1" applyBorder="1" applyAlignment="1">
      <alignment horizontal="center"/>
    </xf>
    <xf numFmtId="0" fontId="1" fillId="0" borderId="34" xfId="1" applyFont="1" applyBorder="1"/>
    <xf numFmtId="0" fontId="1" fillId="16" borderId="37" xfId="1" applyFill="1" applyBorder="1"/>
    <xf numFmtId="0" fontId="1" fillId="19" borderId="36" xfId="1" applyFill="1" applyBorder="1" applyAlignment="1">
      <alignment horizontal="center"/>
    </xf>
    <xf numFmtId="0" fontId="1" fillId="19" borderId="33" xfId="1" applyFill="1" applyBorder="1" applyAlignment="1">
      <alignment horizontal="center"/>
    </xf>
    <xf numFmtId="0" fontId="1" fillId="19" borderId="34" xfId="1" applyFill="1" applyBorder="1" applyAlignment="1">
      <alignment horizontal="center"/>
    </xf>
    <xf numFmtId="0" fontId="1" fillId="29" borderId="37" xfId="1" applyFill="1" applyBorder="1" applyAlignment="1">
      <alignment horizontal="center"/>
    </xf>
    <xf numFmtId="0" fontId="1" fillId="0" borderId="49" xfId="1" applyFont="1" applyBorder="1" applyAlignment="1">
      <alignment horizontal="center"/>
    </xf>
    <xf numFmtId="0" fontId="1" fillId="0" borderId="48" xfId="1" applyFont="1" applyBorder="1"/>
    <xf numFmtId="0" fontId="1" fillId="0" borderId="0" xfId="1" applyFill="1" applyBorder="1"/>
    <xf numFmtId="0" fontId="1" fillId="19" borderId="22" xfId="1" applyFont="1" applyFill="1" applyBorder="1" applyAlignment="1">
      <alignment horizontal="center"/>
    </xf>
    <xf numFmtId="0" fontId="1" fillId="19" borderId="21" xfId="1" applyFont="1" applyFill="1" applyBorder="1"/>
    <xf numFmtId="0" fontId="1" fillId="19" borderId="49" xfId="1" applyFont="1" applyFill="1" applyBorder="1" applyAlignment="1">
      <alignment horizontal="center"/>
    </xf>
    <xf numFmtId="0" fontId="1" fillId="19" borderId="48" xfId="1" applyFont="1" applyFill="1" applyBorder="1"/>
    <xf numFmtId="0" fontId="1" fillId="16" borderId="46" xfId="1" applyFill="1" applyBorder="1"/>
    <xf numFmtId="0" fontId="1" fillId="19" borderId="47" xfId="1" applyFill="1" applyBorder="1" applyAlignment="1">
      <alignment horizontal="center"/>
    </xf>
    <xf numFmtId="0" fontId="1" fillId="19" borderId="50" xfId="1" applyFill="1" applyBorder="1" applyAlignment="1">
      <alignment horizontal="center"/>
    </xf>
    <xf numFmtId="0" fontId="1" fillId="19" borderId="48" xfId="1" applyFill="1" applyBorder="1" applyAlignment="1">
      <alignment horizontal="center"/>
    </xf>
    <xf numFmtId="0" fontId="1" fillId="29" borderId="46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1" fillId="19" borderId="9" xfId="1" applyFill="1" applyBorder="1" applyAlignment="1">
      <alignment horizontal="center" vertical="center"/>
    </xf>
    <xf numFmtId="0" fontId="1" fillId="19" borderId="12" xfId="1" applyFill="1" applyBorder="1" applyAlignment="1">
      <alignment horizontal="center" vertical="center"/>
    </xf>
    <xf numFmtId="0" fontId="1" fillId="19" borderId="10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2" xfId="1" applyFont="1" applyBorder="1" applyAlignment="1">
      <alignment horizontal="right"/>
    </xf>
    <xf numFmtId="0" fontId="1" fillId="16" borderId="81" xfId="1" applyFill="1" applyBorder="1"/>
    <xf numFmtId="0" fontId="1" fillId="19" borderId="22" xfId="1" applyFill="1" applyBorder="1" applyAlignment="1">
      <alignment horizontal="center"/>
    </xf>
    <xf numFmtId="0" fontId="1" fillId="19" borderId="23" xfId="1" applyFill="1" applyBorder="1" applyAlignment="1">
      <alignment horizontal="center"/>
    </xf>
    <xf numFmtId="0" fontId="1" fillId="19" borderId="21" xfId="1" applyFill="1" applyBorder="1" applyAlignment="1">
      <alignment horizontal="center"/>
    </xf>
    <xf numFmtId="0" fontId="1" fillId="29" borderId="28" xfId="1" applyFill="1" applyBorder="1" applyAlignment="1">
      <alignment horizontal="center"/>
    </xf>
    <xf numFmtId="0" fontId="1" fillId="0" borderId="32" xfId="1" applyFont="1" applyBorder="1" applyAlignment="1">
      <alignment horizontal="right"/>
    </xf>
    <xf numFmtId="0" fontId="1" fillId="16" borderId="82" xfId="1" applyFill="1" applyBorder="1"/>
    <xf numFmtId="0" fontId="1" fillId="19" borderId="32" xfId="1" applyFill="1" applyBorder="1" applyAlignment="1">
      <alignment horizontal="center"/>
    </xf>
    <xf numFmtId="0" fontId="1" fillId="0" borderId="32" xfId="1" applyFont="1" applyBorder="1"/>
    <xf numFmtId="0" fontId="1" fillId="0" borderId="49" xfId="1" applyFont="1" applyBorder="1"/>
    <xf numFmtId="0" fontId="1" fillId="19" borderId="21" xfId="1" applyFill="1" applyBorder="1"/>
    <xf numFmtId="0" fontId="1" fillId="19" borderId="49" xfId="1" applyFill="1" applyBorder="1" applyAlignment="1">
      <alignment horizontal="center"/>
    </xf>
    <xf numFmtId="0" fontId="1" fillId="19" borderId="48" xfId="1" applyFill="1" applyBorder="1"/>
    <xf numFmtId="0" fontId="2" fillId="0" borderId="0" xfId="1" applyFont="1" applyBorder="1"/>
    <xf numFmtId="0" fontId="1" fillId="0" borderId="13" xfId="1" applyBorder="1"/>
    <xf numFmtId="0" fontId="1" fillId="0" borderId="17" xfId="1" applyBorder="1"/>
    <xf numFmtId="0" fontId="1" fillId="0" borderId="18" xfId="1" applyFont="1" applyBorder="1" applyAlignment="1">
      <alignment horizontal="right"/>
    </xf>
    <xf numFmtId="0" fontId="1" fillId="0" borderId="0" xfId="1" applyBorder="1" applyAlignment="1">
      <alignment vertical="center"/>
    </xf>
    <xf numFmtId="0" fontId="1" fillId="16" borderId="8" xfId="1" applyFont="1" applyFill="1" applyBorder="1" applyAlignment="1">
      <alignment vertical="center"/>
    </xf>
    <xf numFmtId="0" fontId="1" fillId="19" borderId="20" xfId="1" applyFill="1" applyBorder="1" applyAlignment="1">
      <alignment horizontal="center" vertical="center"/>
    </xf>
    <xf numFmtId="0" fontId="1" fillId="19" borderId="23" xfId="1" applyFill="1" applyBorder="1" applyAlignment="1">
      <alignment horizontal="center" vertical="center"/>
    </xf>
    <xf numFmtId="0" fontId="1" fillId="19" borderId="21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19" borderId="20" xfId="1" applyFill="1" applyBorder="1" applyAlignment="1">
      <alignment horizontal="center"/>
    </xf>
    <xf numFmtId="11" fontId="1" fillId="0" borderId="0" xfId="1" applyNumberFormat="1" applyFill="1" applyBorder="1"/>
    <xf numFmtId="0" fontId="1" fillId="0" borderId="14" xfId="1" applyFill="1" applyBorder="1"/>
    <xf numFmtId="0" fontId="1" fillId="0" borderId="17" xfId="1" applyFill="1" applyBorder="1"/>
    <xf numFmtId="0" fontId="1" fillId="0" borderId="22" xfId="1" applyFill="1" applyBorder="1"/>
    <xf numFmtId="0" fontId="1" fillId="0" borderId="23" xfId="1" applyFill="1" applyBorder="1"/>
    <xf numFmtId="0" fontId="1" fillId="0" borderId="21" xfId="1" applyFill="1" applyBorder="1" applyAlignment="1">
      <alignment horizontal="right"/>
    </xf>
    <xf numFmtId="0" fontId="1" fillId="0" borderId="83" xfId="1" applyFill="1" applyBorder="1"/>
    <xf numFmtId="0" fontId="1" fillId="0" borderId="50" xfId="1" applyBorder="1"/>
    <xf numFmtId="0" fontId="1" fillId="0" borderId="48" xfId="1" applyBorder="1"/>
    <xf numFmtId="0" fontId="1" fillId="0" borderId="22" xfId="1" applyBorder="1"/>
    <xf numFmtId="0" fontId="1" fillId="0" borderId="21" xfId="1" applyBorder="1"/>
    <xf numFmtId="0" fontId="1" fillId="0" borderId="49" xfId="1" applyBorder="1"/>
    <xf numFmtId="0" fontId="1" fillId="19" borderId="24" xfId="1" applyFill="1" applyBorder="1" applyAlignment="1">
      <alignment horizontal="center" vertical="center"/>
    </xf>
    <xf numFmtId="0" fontId="1" fillId="16" borderId="7" xfId="1" applyFill="1" applyBorder="1" applyAlignment="1">
      <alignment horizontal="center" vertical="center"/>
    </xf>
    <xf numFmtId="0" fontId="1" fillId="29" borderId="2" xfId="1" applyFill="1" applyBorder="1" applyAlignment="1">
      <alignment horizontal="center" vertical="center"/>
    </xf>
    <xf numFmtId="0" fontId="1" fillId="0" borderId="84" xfId="1" applyFont="1" applyBorder="1" applyAlignment="1">
      <alignment horizontal="right"/>
    </xf>
    <xf numFmtId="0" fontId="1" fillId="0" borderId="85" xfId="1" applyFont="1" applyBorder="1"/>
    <xf numFmtId="0" fontId="1" fillId="19" borderId="24" xfId="1" applyFill="1" applyBorder="1" applyAlignment="1">
      <alignment horizontal="center"/>
    </xf>
    <xf numFmtId="0" fontId="1" fillId="16" borderId="28" xfId="1" applyFill="1" applyBorder="1" applyAlignment="1">
      <alignment horizontal="center"/>
    </xf>
    <xf numFmtId="0" fontId="1" fillId="29" borderId="86" xfId="1" applyFill="1" applyBorder="1" applyAlignment="1">
      <alignment horizontal="center"/>
    </xf>
    <xf numFmtId="0" fontId="1" fillId="0" borderId="87" xfId="1" applyFont="1" applyBorder="1" applyAlignment="1">
      <alignment horizontal="right"/>
    </xf>
    <xf numFmtId="0" fontId="1" fillId="0" borderId="88" xfId="1" applyFont="1" applyBorder="1"/>
    <xf numFmtId="0" fontId="1" fillId="19" borderId="35" xfId="1" applyFill="1" applyBorder="1" applyAlignment="1">
      <alignment horizontal="center"/>
    </xf>
    <xf numFmtId="0" fontId="1" fillId="16" borderId="37" xfId="1" applyFill="1" applyBorder="1" applyAlignment="1">
      <alignment horizontal="center"/>
    </xf>
    <xf numFmtId="0" fontId="1" fillId="29" borderId="38" xfId="1" applyFill="1" applyBorder="1" applyAlignment="1">
      <alignment horizontal="center"/>
    </xf>
    <xf numFmtId="0" fontId="1" fillId="0" borderId="87" xfId="1" applyFont="1" applyBorder="1"/>
    <xf numFmtId="0" fontId="1" fillId="0" borderId="89" xfId="1" applyFont="1" applyBorder="1"/>
    <xf numFmtId="0" fontId="1" fillId="0" borderId="90" xfId="1" applyFont="1" applyBorder="1"/>
    <xf numFmtId="0" fontId="1" fillId="19" borderId="51" xfId="1" applyFill="1" applyBorder="1" applyAlignment="1">
      <alignment horizontal="center"/>
    </xf>
    <xf numFmtId="0" fontId="1" fillId="16" borderId="46" xfId="1" applyFill="1" applyBorder="1" applyAlignment="1">
      <alignment horizontal="center"/>
    </xf>
    <xf numFmtId="0" fontId="1" fillId="29" borderId="52" xfId="1" applyFill="1" applyBorder="1" applyAlignment="1">
      <alignment horizontal="center"/>
    </xf>
    <xf numFmtId="0" fontId="1" fillId="0" borderId="0" xfId="1" applyFont="1"/>
    <xf numFmtId="0" fontId="1" fillId="22" borderId="0" xfId="1" applyFill="1"/>
    <xf numFmtId="0" fontId="1" fillId="0" borderId="33" xfId="1" applyFont="1" applyBorder="1"/>
    <xf numFmtId="0" fontId="1" fillId="0" borderId="33" xfId="1" applyBorder="1"/>
    <xf numFmtId="0" fontId="1" fillId="0" borderId="13" xfId="1" applyFont="1" applyBorder="1"/>
    <xf numFmtId="0" fontId="1" fillId="0" borderId="18" xfId="1" applyFont="1" applyBorder="1"/>
    <xf numFmtId="0" fontId="10" fillId="0" borderId="0" xfId="1" applyFont="1"/>
    <xf numFmtId="0" fontId="1" fillId="20" borderId="5" xfId="1" applyFill="1" applyBorder="1"/>
    <xf numFmtId="0" fontId="1" fillId="8" borderId="8" xfId="1" applyFont="1" applyFill="1" applyBorder="1" applyAlignment="1">
      <alignment horizontal="center"/>
    </xf>
    <xf numFmtId="0" fontId="1" fillId="8" borderId="13" xfId="1" applyFill="1" applyBorder="1"/>
    <xf numFmtId="0" fontId="1" fillId="8" borderId="14" xfId="1" applyFill="1" applyBorder="1"/>
    <xf numFmtId="0" fontId="1" fillId="0" borderId="91" xfId="1" applyFont="1" applyBorder="1"/>
    <xf numFmtId="0" fontId="1" fillId="0" borderId="7" xfId="1" applyBorder="1"/>
    <xf numFmtId="0" fontId="1" fillId="0" borderId="14" xfId="1" applyBorder="1"/>
    <xf numFmtId="0" fontId="1" fillId="0" borderId="11" xfId="1" applyBorder="1"/>
    <xf numFmtId="0" fontId="1" fillId="0" borderId="12" xfId="1" applyBorder="1"/>
    <xf numFmtId="0" fontId="1" fillId="0" borderId="10" xfId="1" applyBorder="1"/>
    <xf numFmtId="0" fontId="1" fillId="0" borderId="92" xfId="1" applyFill="1" applyBorder="1" applyAlignment="1">
      <alignment horizontal="center"/>
    </xf>
    <xf numFmtId="0" fontId="1" fillId="20" borderId="22" xfId="1" applyFont="1" applyFill="1" applyBorder="1"/>
    <xf numFmtId="0" fontId="1" fillId="20" borderId="23" xfId="1" applyFill="1" applyBorder="1"/>
    <xf numFmtId="0" fontId="1" fillId="20" borderId="21" xfId="1" applyFill="1" applyBorder="1"/>
    <xf numFmtId="0" fontId="1" fillId="20" borderId="0" xfId="1" applyFill="1" applyBorder="1"/>
    <xf numFmtId="0" fontId="1" fillId="21" borderId="28" xfId="1" applyFill="1" applyBorder="1" applyAlignment="1">
      <alignment horizontal="center"/>
    </xf>
    <xf numFmtId="0" fontId="1" fillId="0" borderId="23" xfId="1" applyBorder="1"/>
    <xf numFmtId="0" fontId="1" fillId="0" borderId="21" xfId="1" applyFill="1" applyBorder="1"/>
    <xf numFmtId="0" fontId="1" fillId="0" borderId="28" xfId="1" applyBorder="1"/>
    <xf numFmtId="0" fontId="1" fillId="0" borderId="93" xfId="1" applyBorder="1"/>
    <xf numFmtId="0" fontId="1" fillId="20" borderId="32" xfId="1" applyFont="1" applyFill="1" applyBorder="1"/>
    <xf numFmtId="0" fontId="1" fillId="20" borderId="33" xfId="1" applyFill="1" applyBorder="1"/>
    <xf numFmtId="0" fontId="1" fillId="20" borderId="34" xfId="1" applyFill="1" applyBorder="1"/>
    <xf numFmtId="0" fontId="1" fillId="21" borderId="37" xfId="1" applyFill="1" applyBorder="1" applyAlignment="1">
      <alignment horizontal="center"/>
    </xf>
    <xf numFmtId="0" fontId="1" fillId="0" borderId="32" xfId="1" applyBorder="1"/>
    <xf numFmtId="0" fontId="1" fillId="0" borderId="34" xfId="1" applyBorder="1"/>
    <xf numFmtId="0" fontId="1" fillId="0" borderId="37" xfId="1" applyBorder="1"/>
    <xf numFmtId="0" fontId="1" fillId="0" borderId="82" xfId="1" applyBorder="1"/>
    <xf numFmtId="0" fontId="1" fillId="20" borderId="94" xfId="1" applyFill="1" applyBorder="1"/>
    <xf numFmtId="0" fontId="1" fillId="20" borderId="49" xfId="1" applyFont="1" applyFill="1" applyBorder="1"/>
    <xf numFmtId="0" fontId="1" fillId="20" borderId="50" xfId="1" applyFill="1" applyBorder="1"/>
    <xf numFmtId="0" fontId="1" fillId="20" borderId="48" xfId="1" applyFill="1" applyBorder="1"/>
    <xf numFmtId="0" fontId="1" fillId="20" borderId="95" xfId="1" applyFill="1" applyBorder="1"/>
    <xf numFmtId="0" fontId="1" fillId="21" borderId="45" xfId="1" applyFill="1" applyBorder="1" applyAlignment="1">
      <alignment horizontal="center"/>
    </xf>
    <xf numFmtId="0" fontId="1" fillId="0" borderId="96" xfId="1" applyBorder="1"/>
    <xf numFmtId="0" fontId="1" fillId="0" borderId="97" xfId="1" applyBorder="1"/>
    <xf numFmtId="0" fontId="1" fillId="0" borderId="31" xfId="1" applyBorder="1"/>
    <xf numFmtId="0" fontId="1" fillId="0" borderId="98" xfId="1" applyBorder="1"/>
    <xf numFmtId="0" fontId="1" fillId="0" borderId="82" xfId="1" applyFill="1" applyBorder="1"/>
    <xf numFmtId="0" fontId="1" fillId="0" borderId="32" xfId="1" applyFill="1" applyBorder="1"/>
    <xf numFmtId="0" fontId="1" fillId="0" borderId="33" xfId="1" applyFill="1" applyBorder="1"/>
    <xf numFmtId="0" fontId="1" fillId="0" borderId="34" xfId="1" applyFill="1" applyBorder="1"/>
    <xf numFmtId="0" fontId="1" fillId="22" borderId="0" xfId="1" applyFill="1" applyBorder="1"/>
    <xf numFmtId="0" fontId="1" fillId="0" borderId="32" xfId="1" applyFont="1" applyFill="1" applyBorder="1"/>
    <xf numFmtId="0" fontId="1" fillId="0" borderId="33" xfId="1" applyFont="1" applyFill="1" applyBorder="1"/>
    <xf numFmtId="0" fontId="1" fillId="21" borderId="46" xfId="1" applyFill="1" applyBorder="1" applyAlignment="1">
      <alignment horizontal="center"/>
    </xf>
    <xf numFmtId="0" fontId="1" fillId="0" borderId="49" xfId="1" applyFill="1" applyBorder="1"/>
    <xf numFmtId="0" fontId="1" fillId="0" borderId="50" xfId="1" applyFill="1" applyBorder="1"/>
    <xf numFmtId="0" fontId="1" fillId="0" borderId="48" xfId="1" applyFill="1" applyBorder="1"/>
    <xf numFmtId="0" fontId="1" fillId="0" borderId="46" xfId="1" applyBorder="1"/>
    <xf numFmtId="0" fontId="1" fillId="0" borderId="99" xfId="1" applyFill="1" applyBorder="1"/>
    <xf numFmtId="0" fontId="1" fillId="0" borderId="0" xfId="1" applyFont="1" applyFill="1" applyBorder="1" applyAlignment="1">
      <alignment horizontal="right"/>
    </xf>
    <xf numFmtId="0" fontId="1" fillId="30" borderId="0" xfId="1" applyFill="1" applyBorder="1"/>
    <xf numFmtId="0" fontId="1" fillId="0" borderId="0" xfId="1" applyFont="1" applyFill="1" applyBorder="1"/>
    <xf numFmtId="0" fontId="1" fillId="31" borderId="0" xfId="1" applyFill="1"/>
    <xf numFmtId="0" fontId="1" fillId="0" borderId="11" xfId="1" applyFont="1" applyBorder="1"/>
    <xf numFmtId="0" fontId="1" fillId="0" borderId="16" xfId="1" applyBorder="1"/>
    <xf numFmtId="0" fontId="1" fillId="0" borderId="94" xfId="1" applyBorder="1"/>
    <xf numFmtId="0" fontId="1" fillId="0" borderId="18" xfId="1" applyBorder="1"/>
    <xf numFmtId="0" fontId="1" fillId="0" borderId="18" xfId="1" applyFill="1" applyBorder="1"/>
    <xf numFmtId="0" fontId="1" fillId="0" borderId="22" xfId="1" applyFont="1" applyFill="1" applyBorder="1"/>
    <xf numFmtId="0" fontId="1" fillId="0" borderId="59" xfId="1" applyBorder="1"/>
    <xf numFmtId="0" fontId="1" fillId="0" borderId="26" xfId="1" applyBorder="1"/>
    <xf numFmtId="0" fontId="1" fillId="0" borderId="27" xfId="1" applyBorder="1"/>
    <xf numFmtId="0" fontId="1" fillId="0" borderId="25" xfId="1" applyBorder="1"/>
    <xf numFmtId="0" fontId="1" fillId="0" borderId="36" xfId="1" applyBorder="1"/>
    <xf numFmtId="0" fontId="1" fillId="0" borderId="45" xfId="1" applyBorder="1"/>
    <xf numFmtId="0" fontId="1" fillId="0" borderId="37" xfId="1" applyFill="1" applyBorder="1"/>
    <xf numFmtId="0" fontId="1" fillId="0" borderId="46" xfId="1" applyFill="1" applyBorder="1"/>
    <xf numFmtId="0" fontId="1" fillId="0" borderId="47" xfId="1" applyBorder="1"/>
    <xf numFmtId="0" fontId="1" fillId="31" borderId="0" xfId="1" applyFill="1" applyBorder="1"/>
    <xf numFmtId="0" fontId="1" fillId="0" borderId="7" xfId="1" applyFont="1" applyBorder="1"/>
    <xf numFmtId="0" fontId="1" fillId="0" borderId="4" xfId="1" applyFont="1" applyBorder="1"/>
    <xf numFmtId="0" fontId="1" fillId="0" borderId="13" xfId="1" applyFill="1" applyBorder="1"/>
    <xf numFmtId="0" fontId="1" fillId="0" borderId="27" xfId="1" applyFont="1" applyBorder="1"/>
    <xf numFmtId="0" fontId="1" fillId="28" borderId="0" xfId="1" applyFill="1"/>
    <xf numFmtId="0" fontId="1" fillId="8" borderId="17" xfId="1" applyFill="1" applyBorder="1"/>
    <xf numFmtId="0" fontId="1" fillId="0" borderId="9" xfId="1" applyBorder="1"/>
    <xf numFmtId="0" fontId="1" fillId="0" borderId="8" xfId="1" applyFont="1" applyBorder="1"/>
    <xf numFmtId="0" fontId="1" fillId="0" borderId="11" xfId="1" applyFill="1" applyBorder="1"/>
    <xf numFmtId="0" fontId="1" fillId="0" borderId="12" xfId="1" applyFill="1" applyBorder="1"/>
    <xf numFmtId="0" fontId="1" fillId="0" borderId="10" xfId="1" applyFill="1" applyBorder="1"/>
    <xf numFmtId="0" fontId="1" fillId="0" borderId="96" xfId="1" applyFill="1" applyBorder="1"/>
    <xf numFmtId="0" fontId="1" fillId="0" borderId="97" xfId="1" applyFill="1" applyBorder="1"/>
    <xf numFmtId="0" fontId="1" fillId="0" borderId="31" xfId="1" applyFill="1" applyBorder="1"/>
    <xf numFmtId="0" fontId="1" fillId="0" borderId="20" xfId="1" applyBorder="1"/>
    <xf numFmtId="0" fontId="1" fillId="0" borderId="17" xfId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0" fontId="1" fillId="0" borderId="34" xfId="1" quotePrefix="1" applyFill="1" applyBorder="1"/>
    <xf numFmtId="0" fontId="1" fillId="0" borderId="50" xfId="1" applyFont="1" applyFill="1" applyBorder="1"/>
    <xf numFmtId="0" fontId="1" fillId="0" borderId="23" xfId="1" applyFont="1" applyFill="1" applyBorder="1"/>
    <xf numFmtId="0" fontId="1" fillId="0" borderId="34" xfId="1" applyFont="1" applyFill="1" applyBorder="1"/>
    <xf numFmtId="0" fontId="2" fillId="9" borderId="4" xfId="1" applyFont="1" applyFill="1" applyBorder="1" applyAlignment="1" applyProtection="1">
      <alignment horizontal="center" vertical="center"/>
    </xf>
    <xf numFmtId="0" fontId="2" fillId="9" borderId="5" xfId="1" applyFont="1" applyFill="1" applyBorder="1" applyAlignment="1" applyProtection="1">
      <alignment horizontal="center" vertical="center"/>
    </xf>
    <xf numFmtId="0" fontId="2" fillId="9" borderId="6" xfId="1" applyFont="1" applyFill="1" applyBorder="1" applyAlignment="1" applyProtection="1">
      <alignment horizontal="center" vertical="center"/>
    </xf>
    <xf numFmtId="0" fontId="2" fillId="12" borderId="1" xfId="1" applyFont="1" applyFill="1" applyBorder="1" applyAlignment="1" applyProtection="1">
      <alignment horizontal="center" vertical="center"/>
    </xf>
    <xf numFmtId="0" fontId="2" fillId="12" borderId="2" xfId="1" applyFont="1" applyFill="1" applyBorder="1" applyAlignment="1" applyProtection="1">
      <alignment horizontal="center" vertical="center"/>
    </xf>
    <xf numFmtId="0" fontId="2" fillId="13" borderId="1" xfId="1" applyFont="1" applyFill="1" applyBorder="1" applyAlignment="1" applyProtection="1">
      <alignment horizontal="center" vertical="center"/>
    </xf>
    <xf numFmtId="0" fontId="2" fillId="13" borderId="3" xfId="1" applyFont="1" applyFill="1" applyBorder="1" applyAlignment="1" applyProtection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</xf>
    <xf numFmtId="0" fontId="2" fillId="3" borderId="2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center" vertical="center" wrapText="1"/>
    </xf>
    <xf numFmtId="0" fontId="2" fillId="4" borderId="3" xfId="1" applyFont="1" applyFill="1" applyBorder="1" applyAlignment="1" applyProtection="1">
      <alignment horizontal="center" vertical="center"/>
    </xf>
    <xf numFmtId="0" fontId="2" fillId="4" borderId="2" xfId="1" applyFont="1" applyFill="1" applyBorder="1" applyAlignment="1" applyProtection="1">
      <alignment horizontal="center" vertical="center"/>
    </xf>
    <xf numFmtId="0" fontId="2" fillId="5" borderId="1" xfId="1" applyFont="1" applyFill="1" applyBorder="1" applyAlignment="1" applyProtection="1">
      <alignment horizontal="center" vertical="center"/>
    </xf>
    <xf numFmtId="0" fontId="2" fillId="5" borderId="3" xfId="1" applyFont="1" applyFill="1" applyBorder="1" applyAlignment="1" applyProtection="1">
      <alignment horizontal="center" vertical="center"/>
    </xf>
    <xf numFmtId="0" fontId="2" fillId="6" borderId="1" xfId="1" applyFont="1" applyFill="1" applyBorder="1" applyAlignment="1" applyProtection="1">
      <alignment horizontal="center" vertical="center"/>
    </xf>
    <xf numFmtId="0" fontId="2" fillId="6" borderId="3" xfId="1" applyFont="1" applyFill="1" applyBorder="1" applyAlignment="1" applyProtection="1">
      <alignment horizontal="center" vertical="center"/>
    </xf>
    <xf numFmtId="0" fontId="2" fillId="6" borderId="2" xfId="1" applyFont="1" applyFill="1" applyBorder="1" applyAlignment="1" applyProtection="1">
      <alignment horizontal="center" vertical="center"/>
    </xf>
    <xf numFmtId="0" fontId="2" fillId="7" borderId="4" xfId="1" applyFont="1" applyFill="1" applyBorder="1" applyAlignment="1" applyProtection="1">
      <alignment horizontal="center" vertical="center" wrapText="1"/>
    </xf>
    <xf numFmtId="0" fontId="2" fillId="7" borderId="5" xfId="1" applyFont="1" applyFill="1" applyBorder="1" applyAlignment="1" applyProtection="1">
      <alignment horizontal="center" vertical="center"/>
    </xf>
    <xf numFmtId="0" fontId="2" fillId="7" borderId="6" xfId="1" applyFont="1" applyFill="1" applyBorder="1" applyAlignment="1" applyProtection="1">
      <alignment horizontal="center" vertical="center"/>
    </xf>
    <xf numFmtId="0" fontId="2" fillId="8" borderId="4" xfId="1" applyFont="1" applyFill="1" applyBorder="1" applyAlignment="1" applyProtection="1">
      <alignment horizontal="center" vertical="center"/>
    </xf>
    <xf numFmtId="0" fontId="2" fillId="8" borderId="5" xfId="1" applyFont="1" applyFill="1" applyBorder="1" applyAlignment="1" applyProtection="1">
      <alignment horizontal="center" vertical="center"/>
    </xf>
    <xf numFmtId="0" fontId="2" fillId="8" borderId="6" xfId="1" applyFont="1" applyFill="1" applyBorder="1" applyAlignment="1" applyProtection="1">
      <alignment horizontal="center" vertical="center"/>
    </xf>
    <xf numFmtId="0" fontId="2" fillId="24" borderId="13" xfId="1" applyFont="1" applyFill="1" applyBorder="1" applyAlignment="1" applyProtection="1">
      <alignment horizontal="center"/>
    </xf>
    <xf numFmtId="0" fontId="2" fillId="24" borderId="17" xfId="1" applyFont="1" applyFill="1" applyBorder="1" applyAlignment="1" applyProtection="1">
      <alignment horizontal="center"/>
    </xf>
    <xf numFmtId="0" fontId="12" fillId="0" borderId="0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2" fillId="10" borderId="5" xfId="1" applyFont="1" applyFill="1" applyBorder="1" applyAlignment="1" applyProtection="1">
      <alignment horizontal="center"/>
    </xf>
    <xf numFmtId="0" fontId="2" fillId="10" borderId="6" xfId="1" applyFont="1" applyFill="1" applyBorder="1" applyAlignment="1" applyProtection="1">
      <alignment horizontal="center"/>
    </xf>
    <xf numFmtId="0" fontId="2" fillId="19" borderId="1" xfId="1" applyFont="1" applyFill="1" applyBorder="1" applyAlignment="1" applyProtection="1">
      <alignment horizontal="center"/>
    </xf>
    <xf numFmtId="0" fontId="2" fillId="19" borderId="3" xfId="1" applyFont="1" applyFill="1" applyBorder="1" applyAlignment="1" applyProtection="1">
      <alignment horizontal="center"/>
    </xf>
    <xf numFmtId="0" fontId="2" fillId="15" borderId="1" xfId="1" applyFont="1" applyFill="1" applyBorder="1" applyAlignment="1" applyProtection="1">
      <alignment horizontal="center"/>
    </xf>
    <xf numFmtId="0" fontId="2" fillId="15" borderId="3" xfId="1" applyFont="1" applyFill="1" applyBorder="1" applyAlignment="1" applyProtection="1">
      <alignment horizontal="center"/>
    </xf>
    <xf numFmtId="0" fontId="2" fillId="15" borderId="2" xfId="1" applyFont="1" applyFill="1" applyBorder="1" applyAlignment="1" applyProtection="1">
      <alignment horizontal="center"/>
    </xf>
    <xf numFmtId="0" fontId="2" fillId="16" borderId="1" xfId="1" applyFont="1" applyFill="1" applyBorder="1" applyAlignment="1" applyProtection="1">
      <alignment horizontal="center"/>
    </xf>
    <xf numFmtId="0" fontId="2" fillId="16" borderId="2" xfId="1" applyFont="1" applyFill="1" applyBorder="1" applyAlignment="1" applyProtection="1">
      <alignment horizontal="center"/>
    </xf>
    <xf numFmtId="0" fontId="2" fillId="18" borderId="1" xfId="1" applyFont="1" applyFill="1" applyBorder="1" applyAlignment="1" applyProtection="1">
      <alignment horizontal="center"/>
    </xf>
    <xf numFmtId="0" fontId="2" fillId="18" borderId="3" xfId="1" applyFont="1" applyFill="1" applyBorder="1" applyAlignment="1" applyProtection="1">
      <alignment horizontal="center"/>
    </xf>
    <xf numFmtId="0" fontId="2" fillId="18" borderId="2" xfId="1" applyFont="1" applyFill="1" applyBorder="1" applyAlignment="1" applyProtection="1">
      <alignment horizontal="center"/>
    </xf>
    <xf numFmtId="0" fontId="2" fillId="7" borderId="14" xfId="1" applyFont="1" applyFill="1" applyBorder="1" applyAlignment="1" applyProtection="1">
      <alignment horizontal="center"/>
    </xf>
    <xf numFmtId="0" fontId="2" fillId="23" borderId="14" xfId="1" applyFont="1" applyFill="1" applyBorder="1" applyAlignment="1" applyProtection="1">
      <alignment horizontal="center"/>
    </xf>
    <xf numFmtId="0" fontId="2" fillId="23" borderId="17" xfId="1" applyFont="1" applyFill="1" applyBorder="1" applyAlignment="1" applyProtection="1">
      <alignment horizontal="center"/>
    </xf>
    <xf numFmtId="0" fontId="2" fillId="17" borderId="4" xfId="1" applyFont="1" applyFill="1" applyBorder="1" applyAlignment="1" applyProtection="1">
      <alignment horizontal="center"/>
    </xf>
    <xf numFmtId="0" fontId="2" fillId="17" borderId="6" xfId="1" applyFont="1" applyFill="1" applyBorder="1" applyAlignment="1" applyProtection="1">
      <alignment horizontal="center"/>
    </xf>
    <xf numFmtId="0" fontId="2" fillId="16" borderId="3" xfId="1" applyFont="1" applyFill="1" applyBorder="1" applyAlignment="1" applyProtection="1">
      <alignment horizontal="center"/>
    </xf>
    <xf numFmtId="0" fontId="2" fillId="7" borderId="4" xfId="1" applyFont="1" applyFill="1" applyBorder="1" applyAlignment="1" applyProtection="1">
      <alignment horizontal="center"/>
    </xf>
    <xf numFmtId="0" fontId="2" fillId="7" borderId="5" xfId="1" applyFont="1" applyFill="1" applyBorder="1" applyAlignment="1" applyProtection="1">
      <alignment horizontal="center"/>
    </xf>
    <xf numFmtId="0" fontId="2" fillId="19" borderId="4" xfId="1" applyFont="1" applyFill="1" applyBorder="1" applyAlignment="1" applyProtection="1">
      <alignment horizontal="center"/>
    </xf>
    <xf numFmtId="0" fontId="2" fillId="19" borderId="5" xfId="1" applyFont="1" applyFill="1" applyBorder="1" applyAlignment="1" applyProtection="1">
      <alignment horizontal="center"/>
    </xf>
    <xf numFmtId="0" fontId="2" fillId="19" borderId="6" xfId="1" applyFont="1" applyFill="1" applyBorder="1" applyAlignment="1" applyProtection="1">
      <alignment horizontal="center"/>
    </xf>
    <xf numFmtId="0" fontId="2" fillId="20" borderId="1" xfId="1" applyFont="1" applyFill="1" applyBorder="1" applyAlignment="1" applyProtection="1">
      <alignment horizontal="center"/>
    </xf>
    <xf numFmtId="0" fontId="2" fillId="20" borderId="3" xfId="1" applyFont="1" applyFill="1" applyBorder="1" applyAlignment="1" applyProtection="1">
      <alignment horizontal="center"/>
    </xf>
    <xf numFmtId="0" fontId="2" fillId="20" borderId="6" xfId="1" applyFont="1" applyFill="1" applyBorder="1" applyAlignment="1" applyProtection="1">
      <alignment horizontal="center"/>
    </xf>
    <xf numFmtId="0" fontId="1" fillId="20" borderId="4" xfId="1" applyFill="1" applyBorder="1" applyAlignment="1">
      <alignment horizontal="center"/>
    </xf>
    <xf numFmtId="0" fontId="1" fillId="20" borderId="3" xfId="1" applyFill="1" applyBorder="1" applyAlignment="1">
      <alignment horizontal="center"/>
    </xf>
    <xf numFmtId="0" fontId="1" fillId="20" borderId="2" xfId="1" applyFill="1" applyBorder="1" applyAlignment="1">
      <alignment horizontal="center"/>
    </xf>
    <xf numFmtId="0" fontId="1" fillId="20" borderId="1" xfId="1" applyFont="1" applyFill="1" applyBorder="1" applyAlignment="1">
      <alignment horizontal="center"/>
    </xf>
    <xf numFmtId="0" fontId="1" fillId="20" borderId="3" xfId="1" applyFont="1" applyFill="1" applyBorder="1" applyAlignment="1">
      <alignment horizontal="center"/>
    </xf>
    <xf numFmtId="0" fontId="1" fillId="20" borderId="2" xfId="1" applyFont="1" applyFill="1" applyBorder="1" applyAlignment="1">
      <alignment horizontal="center"/>
    </xf>
    <xf numFmtId="0" fontId="19" fillId="0" borderId="0" xfId="1" applyFont="1" applyAlignment="1">
      <alignment horizontal="center"/>
    </xf>
  </cellXfs>
  <cellStyles count="2">
    <cellStyle name="Standard" xfId="0" builtinId="0"/>
    <cellStyle name="Standard 2" xfId="1"/>
  </cellStyles>
  <dxfs count="7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fgColor rgb="FF00FF00"/>
          <bgColor rgb="FF00FE73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950358500176313E-2"/>
          <c:y val="1.6443420012939549E-2"/>
          <c:w val="0.94428822092300757"/>
          <c:h val="0.95606951802941853"/>
        </c:manualLayout>
      </c:layout>
      <c:scatterChart>
        <c:scatterStyle val="lineMarker"/>
        <c:varyColors val="0"/>
        <c:ser>
          <c:idx val="252"/>
          <c:order val="0"/>
          <c:tx>
            <c:v>BoundingBox</c:v>
          </c:tx>
          <c:spPr>
            <a:ln w="635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PlotData!$CB$7:$CB$10</c:f>
              <c:numCache>
                <c:formatCode>General</c:formatCode>
                <c:ptCount val="4"/>
                <c:pt idx="0">
                  <c:v>-15.761837188805655</c:v>
                </c:pt>
                <c:pt idx="1">
                  <c:v>12.761837188805655</c:v>
                </c:pt>
                <c:pt idx="2">
                  <c:v>12.761837188805655</c:v>
                </c:pt>
                <c:pt idx="3">
                  <c:v>-15.761837188805655</c:v>
                </c:pt>
              </c:numCache>
            </c:numRef>
          </c:xVal>
          <c:yVal>
            <c:numRef>
              <c:f>PlotData!$CC$7:$CC$10</c:f>
              <c:numCache>
                <c:formatCode>General</c:formatCode>
                <c:ptCount val="4"/>
                <c:pt idx="0">
                  <c:v>15.261837188805655</c:v>
                </c:pt>
                <c:pt idx="1">
                  <c:v>15.261837188805655</c:v>
                </c:pt>
                <c:pt idx="2">
                  <c:v>-13.261837188805655</c:v>
                </c:pt>
                <c:pt idx="3">
                  <c:v>-13.261837188805655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12-419F-BA38-72C786937E16}"/>
            </c:ext>
          </c:extLst>
        </c:ser>
        <c:ser>
          <c:idx val="253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[1]Symbole!$C$6:$F$6</c:f>
              <c:numCache>
                <c:formatCode>General</c:formatCode>
                <c:ptCount val="4"/>
                <c:pt idx="0">
                  <c:v>-13</c:v>
                </c:pt>
                <c:pt idx="1">
                  <c:v>-12.257840987388821</c:v>
                </c:pt>
                <c:pt idx="2">
                  <c:v>-13.742159012611179</c:v>
                </c:pt>
                <c:pt idx="3">
                  <c:v>-13</c:v>
                </c:pt>
              </c:numCache>
            </c:numRef>
          </c:xVal>
          <c:yVal>
            <c:numRef>
              <c:f>[1]Symbole!$G$6:$J$6</c:f>
              <c:numCache>
                <c:formatCode>General</c:formatCode>
                <c:ptCount val="4"/>
                <c:pt idx="0">
                  <c:v>4</c:v>
                </c:pt>
                <c:pt idx="1">
                  <c:v>5.2854194098425618</c:v>
                </c:pt>
                <c:pt idx="2">
                  <c:v>5.2854194098425618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12-419F-BA38-72C786937E16}"/>
            </c:ext>
          </c:extLst>
        </c:ser>
        <c:ser>
          <c:idx val="254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[1]Symbole!$C$7:$F$7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[1]Symbole!$G$7:$J$7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212-419F-BA38-72C786937E16}"/>
            </c:ext>
          </c:extLst>
        </c:ser>
        <c:ser>
          <c:idx val="23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[1]Symbole!$C$8:$F$8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[1]Symbole!$G$8:$J$8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212-419F-BA38-72C786937E16}"/>
            </c:ext>
          </c:extLst>
        </c:ser>
        <c:ser>
          <c:idx val="24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[1]Symbole!$C$9:$F$9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[1]Symbole!$G$9:$J$9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212-419F-BA38-72C786937E16}"/>
            </c:ext>
          </c:extLst>
        </c:ser>
        <c:ser>
          <c:idx val="25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[1]Symbole!$C$10:$F$10</c:f>
              <c:numCache>
                <c:formatCode>General</c:formatCode>
                <c:ptCount val="4"/>
                <c:pt idx="0">
                  <c:v>11</c:v>
                </c:pt>
                <c:pt idx="1">
                  <c:v>11.742159012611179</c:v>
                </c:pt>
                <c:pt idx="2">
                  <c:v>10.257840987388821</c:v>
                </c:pt>
                <c:pt idx="3">
                  <c:v>11</c:v>
                </c:pt>
              </c:numCache>
            </c:numRef>
          </c:xVal>
          <c:yVal>
            <c:numRef>
              <c:f>[1]Symbole!$G$10:$J$10</c:f>
              <c:numCache>
                <c:formatCode>General</c:formatCode>
                <c:ptCount val="4"/>
                <c:pt idx="0">
                  <c:v>4</c:v>
                </c:pt>
                <c:pt idx="1">
                  <c:v>5.2854194098425618</c:v>
                </c:pt>
                <c:pt idx="2">
                  <c:v>5.2854194098425618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212-419F-BA38-72C786937E16}"/>
            </c:ext>
          </c:extLst>
        </c:ser>
        <c:ser>
          <c:idx val="26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[1]Symbole!$C$11:$F$11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[1]Symbole!$G$11:$J$11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212-419F-BA38-72C786937E16}"/>
            </c:ext>
          </c:extLst>
        </c:ser>
        <c:ser>
          <c:idx val="27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[1]Symbole!$C$12:$F$12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[1]Symbole!$G$12:$J$12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212-419F-BA38-72C786937E16}"/>
            </c:ext>
          </c:extLst>
        </c:ser>
        <c:ser>
          <c:idx val="28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[1]Symbole!$C$13:$F$13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[1]Symbole!$G$13:$J$13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212-419F-BA38-72C786937E16}"/>
            </c:ext>
          </c:extLst>
        </c:ser>
        <c:ser>
          <c:idx val="29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[1]Symbole!$C$14:$F$14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[1]Symbole!$G$14:$J$14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212-419F-BA38-72C786937E16}"/>
            </c:ext>
          </c:extLst>
        </c:ser>
        <c:ser>
          <c:idx val="30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[1]Symbole!$C$15:$F$15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[1]Symbole!$G$15:$J$15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212-419F-BA38-72C786937E16}"/>
            </c:ext>
          </c:extLst>
        </c:ser>
        <c:ser>
          <c:idx val="31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[1]Symbole!$C$16:$F$16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[1]Symbole!$G$16:$J$16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212-419F-BA38-72C786937E16}"/>
            </c:ext>
          </c:extLst>
        </c:ser>
        <c:ser>
          <c:idx val="32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[1]Symbole!$C$17:$F$17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[1]Symbole!$G$17:$J$17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212-419F-BA38-72C786937E16}"/>
            </c:ext>
          </c:extLst>
        </c:ser>
        <c:ser>
          <c:idx val="33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[1]Symbole!$C$18:$F$18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[1]Symbole!$G$18:$J$18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D212-419F-BA38-72C786937E16}"/>
            </c:ext>
          </c:extLst>
        </c:ser>
        <c:ser>
          <c:idx val="34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[1]Symbole!$C$19:$F$19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[1]Symbole!$G$19:$J$19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212-419F-BA38-72C786937E16}"/>
            </c:ext>
          </c:extLst>
        </c:ser>
        <c:ser>
          <c:idx val="35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[1]Symbole!$C$20:$F$20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[1]Symbole!$G$20:$J$20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212-419F-BA38-72C786937E16}"/>
            </c:ext>
          </c:extLst>
        </c:ser>
        <c:ser>
          <c:idx val="36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[1]Symbole!$C$21:$F$21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[1]Symbole!$G$21:$J$21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212-419F-BA38-72C786937E16}"/>
            </c:ext>
          </c:extLst>
        </c:ser>
        <c:ser>
          <c:idx val="37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[1]Symbole!$C$22:$F$22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[1]Symbole!$G$22:$J$22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D212-419F-BA38-72C786937E16}"/>
            </c:ext>
          </c:extLst>
        </c:ser>
        <c:ser>
          <c:idx val="38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[1]Symbole!$C$23:$F$23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[1]Symbole!$G$23:$J$23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D212-419F-BA38-72C786937E16}"/>
            </c:ext>
          </c:extLst>
        </c:ser>
        <c:ser>
          <c:idx val="39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[1]Symbole!$C$24:$F$24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[1]Symbole!$G$24:$J$24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D212-419F-BA38-72C786937E16}"/>
            </c:ext>
          </c:extLst>
        </c:ser>
        <c:ser>
          <c:idx val="40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[1]Symbole!$C$25:$F$25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[1]Symbole!$G$25:$J$25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D212-419F-BA38-72C786937E16}"/>
            </c:ext>
          </c:extLst>
        </c:ser>
        <c:ser>
          <c:idx val="41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[1]Symbole!$C$29:$F$29</c:f>
              <c:numCache>
                <c:formatCode>General</c:formatCode>
                <c:ptCount val="4"/>
                <c:pt idx="0">
                  <c:v>-13</c:v>
                </c:pt>
                <c:pt idx="1">
                  <c:v>-11.714580590157439</c:v>
                </c:pt>
                <c:pt idx="2">
                  <c:v>-11.714580590157439</c:v>
                </c:pt>
                <c:pt idx="3">
                  <c:v>-13</c:v>
                </c:pt>
              </c:numCache>
            </c:numRef>
          </c:xVal>
          <c:yVal>
            <c:numRef>
              <c:f>[1]Symbole!$G$29:$J$29</c:f>
              <c:numCache>
                <c:formatCode>General</c:formatCode>
                <c:ptCount val="4"/>
                <c:pt idx="0">
                  <c:v>4</c:v>
                </c:pt>
                <c:pt idx="1">
                  <c:v>4.7421590126111788</c:v>
                </c:pt>
                <c:pt idx="2">
                  <c:v>3.2578409873888212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D212-419F-BA38-72C786937E16}"/>
            </c:ext>
          </c:extLst>
        </c:ser>
        <c:ser>
          <c:idx val="42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[1]Symbole!$C$30:$F$30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[1]Symbole!$G$30:$J$30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D212-419F-BA38-72C786937E16}"/>
            </c:ext>
          </c:extLst>
        </c:ser>
        <c:ser>
          <c:idx val="43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[1]Symbole!$C$31:$F$31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[1]Symbole!$G$31:$J$31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D212-419F-BA38-72C786937E16}"/>
            </c:ext>
          </c:extLst>
        </c:ser>
        <c:ser>
          <c:idx val="44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[1]Symbole!$C$32:$F$32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[1]Symbole!$G$32:$J$32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D212-419F-BA38-72C786937E16}"/>
            </c:ext>
          </c:extLst>
        </c:ser>
        <c:ser>
          <c:idx val="45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[1]Symbole!$C$33:$F$33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</c:numCache>
            </c:numRef>
          </c:xVal>
          <c:yVal>
            <c:numRef>
              <c:f>[1]Symbole!$G$33:$J$33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D212-419F-BA38-72C786937E16}"/>
            </c:ext>
          </c:extLst>
        </c:ser>
        <c:ser>
          <c:idx val="46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[1]Symbole!$C$34:$F$34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[1]Symbole!$G$34:$J$34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D212-419F-BA38-72C786937E16}"/>
            </c:ext>
          </c:extLst>
        </c:ser>
        <c:ser>
          <c:idx val="47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[1]Symbole!$C$35:$F$35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[1]Symbole!$G$35:$J$35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D212-419F-BA38-72C786937E16}"/>
            </c:ext>
          </c:extLst>
        </c:ser>
        <c:ser>
          <c:idx val="48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[1]Symbole!$C$36:$F$36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[1]Symbole!$G$36:$J$36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D212-419F-BA38-72C786937E16}"/>
            </c:ext>
          </c:extLst>
        </c:ser>
        <c:ser>
          <c:idx val="49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[1]Symbole!$C$37:$F$37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[1]Symbole!$G$37:$J$37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D212-419F-BA38-72C786937E16}"/>
            </c:ext>
          </c:extLst>
        </c:ser>
        <c:ser>
          <c:idx val="50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[1]Symbole!$C$38:$F$38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[1]Symbole!$G$38:$J$38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D212-419F-BA38-72C786937E16}"/>
            </c:ext>
          </c:extLst>
        </c:ser>
        <c:ser>
          <c:idx val="51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[1]Symbole!$C$39:$F$39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[1]Symbole!$G$39:$J$39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D212-419F-BA38-72C786937E16}"/>
            </c:ext>
          </c:extLst>
        </c:ser>
        <c:ser>
          <c:idx val="52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[1]Symbole!$C$40:$F$40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[1]Symbole!$G$40:$J$40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D212-419F-BA38-72C786937E16}"/>
            </c:ext>
          </c:extLst>
        </c:ser>
        <c:ser>
          <c:idx val="53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[1]Symbole!$C$41:$F$41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[1]Symbole!$G$41:$J$41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D212-419F-BA38-72C786937E16}"/>
            </c:ext>
          </c:extLst>
        </c:ser>
        <c:ser>
          <c:idx val="54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[1]Symbole!$C$42:$F$42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[1]Symbole!$G$42:$J$42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D212-419F-BA38-72C786937E16}"/>
            </c:ext>
          </c:extLst>
        </c:ser>
        <c:ser>
          <c:idx val="55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[1]Symbole!$C$43:$F$43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[1]Symbole!$G$43:$J$43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D212-419F-BA38-72C786937E16}"/>
            </c:ext>
          </c:extLst>
        </c:ser>
        <c:ser>
          <c:idx val="56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[1]Symbole!$C$44:$F$44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[1]Symbole!$G$44:$J$44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D212-419F-BA38-72C786937E16}"/>
            </c:ext>
          </c:extLst>
        </c:ser>
        <c:ser>
          <c:idx val="57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[1]Symbole!$C$45:$F$45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[1]Symbole!$G$45:$J$45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D212-419F-BA38-72C786937E16}"/>
            </c:ext>
          </c:extLst>
        </c:ser>
        <c:ser>
          <c:idx val="58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[1]Symbole!$C$46:$F$46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[1]Symbole!$G$46:$J$46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6-D212-419F-BA38-72C786937E16}"/>
            </c:ext>
          </c:extLst>
        </c:ser>
        <c:ser>
          <c:idx val="59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[1]Symbole!$C$47:$F$47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[1]Symbole!$G$47:$J$47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D212-419F-BA38-72C786937E16}"/>
            </c:ext>
          </c:extLst>
        </c:ser>
        <c:ser>
          <c:idx val="60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[1]Symbole!$C$48:$F$48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[1]Symbole!$G$48:$J$48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D212-419F-BA38-72C786937E16}"/>
            </c:ext>
          </c:extLst>
        </c:ser>
        <c:ser>
          <c:idx val="61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[1]Symbole!$C$52:$G$52</c:f>
              <c:numCache>
                <c:formatCode>General</c:formatCode>
                <c:ptCount val="5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</c:numCache>
            </c:numRef>
          </c:xVal>
          <c:yVal>
            <c:numRef>
              <c:f>[1]Symbole!$H$52:$L$52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D212-419F-BA38-72C786937E16}"/>
            </c:ext>
          </c:extLst>
        </c:ser>
        <c:ser>
          <c:idx val="62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[1]Symbole!$C$53:$G$53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[1]Symbole!$H$53:$L$53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D212-419F-BA38-72C786937E16}"/>
            </c:ext>
          </c:extLst>
        </c:ser>
        <c:ser>
          <c:idx val="63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[1]Symbole!$C$54:$G$54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[1]Symbole!$H$54:$L$54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D212-419F-BA38-72C786937E16}"/>
            </c:ext>
          </c:extLst>
        </c:ser>
        <c:ser>
          <c:idx val="64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[1]Symbole!$C$55:$G$55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[1]Symbole!$H$55:$L$55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C-D212-419F-BA38-72C786937E16}"/>
            </c:ext>
          </c:extLst>
        </c:ser>
        <c:ser>
          <c:idx val="65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[1]Symbole!$C$56:$G$56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</c:numCache>
            </c:numRef>
          </c:xVal>
          <c:yVal>
            <c:numRef>
              <c:f>[1]Symbole!$H$56:$L$56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D212-419F-BA38-72C786937E16}"/>
            </c:ext>
          </c:extLst>
        </c:ser>
        <c:ser>
          <c:idx val="66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[1]Symbole!$C$57:$G$57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[1]Symbole!$H$57:$L$57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D212-419F-BA38-72C786937E16}"/>
            </c:ext>
          </c:extLst>
        </c:ser>
        <c:ser>
          <c:idx val="67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[1]Symbole!$C$58:$G$58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[1]Symbole!$H$58:$L$58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D212-419F-BA38-72C786937E16}"/>
            </c:ext>
          </c:extLst>
        </c:ser>
        <c:ser>
          <c:idx val="68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[1]Symbole!$C$59:$G$59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[1]Symbole!$H$59:$L$59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D212-419F-BA38-72C786937E16}"/>
            </c:ext>
          </c:extLst>
        </c:ser>
        <c:ser>
          <c:idx val="69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[1]Symbole!$C$60:$G$60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[1]Symbole!$H$60:$L$60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1-D212-419F-BA38-72C786937E16}"/>
            </c:ext>
          </c:extLst>
        </c:ser>
        <c:ser>
          <c:idx val="70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[1]Symbole!$C$61:$G$61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[1]Symbole!$H$61:$L$61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D212-419F-BA38-72C786937E16}"/>
            </c:ext>
          </c:extLst>
        </c:ser>
        <c:ser>
          <c:idx val="71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[1]Symbole!$C$62:$G$62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[1]Symbole!$H$62:$L$62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D212-419F-BA38-72C786937E16}"/>
            </c:ext>
          </c:extLst>
        </c:ser>
        <c:ser>
          <c:idx val="72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[1]Symbole!$C$63:$G$63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[1]Symbole!$H$63:$L$63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4-D212-419F-BA38-72C786937E16}"/>
            </c:ext>
          </c:extLst>
        </c:ser>
        <c:ser>
          <c:idx val="73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[1]Symbole!$C$64:$G$64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[1]Symbole!$H$64:$L$64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5-D212-419F-BA38-72C786937E16}"/>
            </c:ext>
          </c:extLst>
        </c:ser>
        <c:ser>
          <c:idx val="74"/>
          <c:order val="54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[1]Symbole!$C$65:$G$65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[1]Symbole!$H$65:$L$65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D212-419F-BA38-72C786937E16}"/>
            </c:ext>
          </c:extLst>
        </c:ser>
        <c:ser>
          <c:idx val="75"/>
          <c:order val="55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[1]Symbole!$C$66:$G$66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[1]Symbole!$H$66:$L$66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D212-419F-BA38-72C786937E16}"/>
            </c:ext>
          </c:extLst>
        </c:ser>
        <c:ser>
          <c:idx val="76"/>
          <c:order val="56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[1]Symbole!$C$67:$G$67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[1]Symbole!$H$67:$L$67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D212-419F-BA38-72C786937E16}"/>
            </c:ext>
          </c:extLst>
        </c:ser>
        <c:ser>
          <c:idx val="77"/>
          <c:order val="57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[1]Symbole!$C$68:$G$68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[1]Symbole!$H$68:$L$68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D212-419F-BA38-72C786937E16}"/>
            </c:ext>
          </c:extLst>
        </c:ser>
        <c:ser>
          <c:idx val="78"/>
          <c:order val="58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[1]Symbole!$C$69:$G$69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[1]Symbole!$H$69:$L$69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A-D212-419F-BA38-72C786937E16}"/>
            </c:ext>
          </c:extLst>
        </c:ser>
        <c:ser>
          <c:idx val="79"/>
          <c:order val="59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[1]Symbole!$C$70:$G$70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[1]Symbole!$H$70:$L$70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D212-419F-BA38-72C786937E16}"/>
            </c:ext>
          </c:extLst>
        </c:ser>
        <c:ser>
          <c:idx val="80"/>
          <c:order val="60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[1]Symbole!$C$71:$G$71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[1]Symbole!$H$71:$L$71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C-D212-419F-BA38-72C786937E16}"/>
            </c:ext>
          </c:extLst>
        </c:ser>
        <c:ser>
          <c:idx val="121"/>
          <c:order val="61"/>
          <c:tx>
            <c:v>Knotenmoment1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[1]KLasten!$C$50:$L$50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[1]KLasten!$M$50:$V$50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D-D212-419F-BA38-72C786937E16}"/>
            </c:ext>
          </c:extLst>
        </c:ser>
        <c:ser>
          <c:idx val="122"/>
          <c:order val="62"/>
          <c:tx>
            <c:v>Knotenmoment2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[1]KLasten!$C$51:$L$51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[1]KLasten!$M$51:$V$51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E-D212-419F-BA38-72C786937E16}"/>
            </c:ext>
          </c:extLst>
        </c:ser>
        <c:ser>
          <c:idx val="123"/>
          <c:order val="63"/>
          <c:tx>
            <c:v>Knotenmoment3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[1]KLasten!$C$52:$L$52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[1]KLasten!$M$52:$V$52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D212-419F-BA38-72C786937E16}"/>
            </c:ext>
          </c:extLst>
        </c:ser>
        <c:ser>
          <c:idx val="124"/>
          <c:order val="64"/>
          <c:tx>
            <c:v>Knotenmoment4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[1]KLasten!$C$53:$L$53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[1]KLasten!$M$53:$V$53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0-D212-419F-BA38-72C786937E16}"/>
            </c:ext>
          </c:extLst>
        </c:ser>
        <c:ser>
          <c:idx val="125"/>
          <c:order val="65"/>
          <c:tx>
            <c:v>Knotenmoment5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[1]KLasten!$C$54:$L$54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[1]KLasten!$M$54:$V$54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1-D212-419F-BA38-72C786937E16}"/>
            </c:ext>
          </c:extLst>
        </c:ser>
        <c:ser>
          <c:idx val="126"/>
          <c:order val="66"/>
          <c:tx>
            <c:v>Knotenmoment6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[1]KLasten!$C$55:$L$55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[1]KLasten!$M$55:$V$55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D212-419F-BA38-72C786937E16}"/>
            </c:ext>
          </c:extLst>
        </c:ser>
        <c:ser>
          <c:idx val="127"/>
          <c:order val="67"/>
          <c:tx>
            <c:v>Knotenmoment7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[1]KLasten!$C$56:$L$56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[1]KLasten!$M$56:$V$56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3-D212-419F-BA38-72C786937E16}"/>
            </c:ext>
          </c:extLst>
        </c:ser>
        <c:ser>
          <c:idx val="128"/>
          <c:order val="68"/>
          <c:tx>
            <c:v>Knotenmoment8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[1]KLasten!$C$57:$L$57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[1]KLasten!$M$57:$V$57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4-D212-419F-BA38-72C786937E16}"/>
            </c:ext>
          </c:extLst>
        </c:ser>
        <c:ser>
          <c:idx val="129"/>
          <c:order val="69"/>
          <c:tx>
            <c:v>Knotenmoment9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[1]KLasten!$C$58:$L$58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[1]KLasten!$M$58:$V$58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5-D212-419F-BA38-72C786937E16}"/>
            </c:ext>
          </c:extLst>
        </c:ser>
        <c:ser>
          <c:idx val="130"/>
          <c:order val="70"/>
          <c:tx>
            <c:v>Knotenmoment10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[1]KLasten!$C$59:$L$59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[1]KLasten!$M$59:$V$59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6-D212-419F-BA38-72C786937E16}"/>
            </c:ext>
          </c:extLst>
        </c:ser>
        <c:ser>
          <c:idx val="131"/>
          <c:order val="71"/>
          <c:tx>
            <c:v>Knotenmoment11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[1]KLasten!$C$60:$L$60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[1]KLasten!$M$60:$V$60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7-D212-419F-BA38-72C786937E16}"/>
            </c:ext>
          </c:extLst>
        </c:ser>
        <c:ser>
          <c:idx val="132"/>
          <c:order val="72"/>
          <c:tx>
            <c:v>Knotenmoment12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[1]KLasten!$C$61:$L$61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[1]KLasten!$M$61:$V$61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8-D212-419F-BA38-72C786937E16}"/>
            </c:ext>
          </c:extLst>
        </c:ser>
        <c:ser>
          <c:idx val="133"/>
          <c:order val="73"/>
          <c:tx>
            <c:v>Knotenmoment13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[1]KLasten!$C$62:$L$62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[1]KLasten!$M$62:$V$62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9-D212-419F-BA38-72C786937E16}"/>
            </c:ext>
          </c:extLst>
        </c:ser>
        <c:ser>
          <c:idx val="134"/>
          <c:order val="74"/>
          <c:tx>
            <c:v>Knotenmoment14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[1]KLasten!$C$63:$L$63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[1]KLasten!$M$63:$V$63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A-D212-419F-BA38-72C786937E16}"/>
            </c:ext>
          </c:extLst>
        </c:ser>
        <c:ser>
          <c:idx val="135"/>
          <c:order val="75"/>
          <c:tx>
            <c:v>Knotenmoment15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[1]KLasten!$C$64:$L$64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[1]KLasten!$M$64:$V$64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B-D212-419F-BA38-72C786937E16}"/>
            </c:ext>
          </c:extLst>
        </c:ser>
        <c:ser>
          <c:idx val="136"/>
          <c:order val="76"/>
          <c:tx>
            <c:v>Knotenmoment16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[1]KLasten!$C$65:$L$65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[1]KLasten!$M$65:$V$65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C-D212-419F-BA38-72C786937E16}"/>
            </c:ext>
          </c:extLst>
        </c:ser>
        <c:ser>
          <c:idx val="137"/>
          <c:order val="77"/>
          <c:tx>
            <c:v>Knotenmoment17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[1]KLasten!$C$66:$L$66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[1]KLasten!$M$66:$V$66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D-D212-419F-BA38-72C786937E16}"/>
            </c:ext>
          </c:extLst>
        </c:ser>
        <c:ser>
          <c:idx val="138"/>
          <c:order val="78"/>
          <c:tx>
            <c:v>Knotenmoment18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[1]KLasten!$C$67:$L$67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[1]KLasten!$M$67:$V$67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D212-419F-BA38-72C786937E16}"/>
            </c:ext>
          </c:extLst>
        </c:ser>
        <c:ser>
          <c:idx val="139"/>
          <c:order val="79"/>
          <c:tx>
            <c:v>Knotenmoment19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[1]KLasten!$C$68:$L$68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[1]KLasten!$M$68:$V$68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F-D212-419F-BA38-72C786937E16}"/>
            </c:ext>
          </c:extLst>
        </c:ser>
        <c:ser>
          <c:idx val="140"/>
          <c:order val="80"/>
          <c:tx>
            <c:v>Knotenmoment20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[1]KLasten!$C$69:$L$69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[1]KLasten!$M$69:$V$69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0-D212-419F-BA38-72C786937E16}"/>
            </c:ext>
          </c:extLst>
        </c:ser>
        <c:ser>
          <c:idx val="0"/>
          <c:order val="81"/>
          <c:tx>
            <c:v>Element:1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System!$C$82:$D$82</c:f>
              <c:numCache>
                <c:formatCode>General</c:formatCode>
                <c:ptCount val="2"/>
                <c:pt idx="0">
                  <c:v>-13</c:v>
                </c:pt>
                <c:pt idx="1">
                  <c:v>-7</c:v>
                </c:pt>
              </c:numCache>
            </c:numRef>
          </c:xVal>
          <c:yVal>
            <c:numRef>
              <c:f>System!$E$82:$F$82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1-D212-419F-BA38-72C786937E16}"/>
            </c:ext>
          </c:extLst>
        </c:ser>
        <c:ser>
          <c:idx val="1"/>
          <c:order val="82"/>
          <c:tx>
            <c:v>Element:2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System!$C$83:$D$83</c:f>
              <c:numCache>
                <c:formatCode>General</c:formatCode>
                <c:ptCount val="2"/>
                <c:pt idx="0">
                  <c:v>-7</c:v>
                </c:pt>
                <c:pt idx="1">
                  <c:v>-1</c:v>
                </c:pt>
              </c:numCache>
            </c:numRef>
          </c:xVal>
          <c:yVal>
            <c:numRef>
              <c:f>System!$E$83:$F$83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2-D212-419F-BA38-72C786937E16}"/>
            </c:ext>
          </c:extLst>
        </c:ser>
        <c:ser>
          <c:idx val="2"/>
          <c:order val="83"/>
          <c:tx>
            <c:v>Element:3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System!$C$84:$D$84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System!$E$84:$F$84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3-D212-419F-BA38-72C786937E16}"/>
            </c:ext>
          </c:extLst>
        </c:ser>
        <c:ser>
          <c:idx val="3"/>
          <c:order val="84"/>
          <c:tx>
            <c:v>Element:4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System!$C$85:$D$85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System!$E$85:$F$85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4-D212-419F-BA38-72C786937E16}"/>
            </c:ext>
          </c:extLst>
        </c:ser>
        <c:ser>
          <c:idx val="4"/>
          <c:order val="85"/>
          <c:tx>
            <c:v>Element:5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System!$C$86:$D$86</c:f>
              <c:numCache>
                <c:formatCode>General</c:formatCode>
                <c:ptCount val="2"/>
                <c:pt idx="0">
                  <c:v>10</c:v>
                </c:pt>
                <c:pt idx="1">
                  <c:v>5</c:v>
                </c:pt>
              </c:numCache>
            </c:numRef>
          </c:xVal>
          <c:yVal>
            <c:numRef>
              <c:f>System!$E$86:$F$86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5-D212-419F-BA38-72C786937E16}"/>
            </c:ext>
          </c:extLst>
        </c:ser>
        <c:ser>
          <c:idx val="5"/>
          <c:order val="86"/>
          <c:tx>
            <c:v>Element:6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System!$C$87:$D$87</c:f>
              <c:numCache>
                <c:formatCode>General</c:formatCode>
                <c:ptCount val="2"/>
                <c:pt idx="0">
                  <c:v>-13</c:v>
                </c:pt>
                <c:pt idx="1">
                  <c:v>-7</c:v>
                </c:pt>
              </c:numCache>
            </c:numRef>
          </c:xVal>
          <c:yVal>
            <c:numRef>
              <c:f>System!$E$87:$F$87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6-D212-419F-BA38-72C786937E16}"/>
            </c:ext>
          </c:extLst>
        </c:ser>
        <c:ser>
          <c:idx val="6"/>
          <c:order val="87"/>
          <c:tx>
            <c:v>Element:7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System!$C$88:$D$88</c:f>
              <c:numCache>
                <c:formatCode>General</c:formatCode>
                <c:ptCount val="2"/>
                <c:pt idx="0">
                  <c:v>-7</c:v>
                </c:pt>
                <c:pt idx="1">
                  <c:v>-1</c:v>
                </c:pt>
              </c:numCache>
            </c:numRef>
          </c:xVal>
          <c:yVal>
            <c:numRef>
              <c:f>System!$E$88:$F$88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7-D212-419F-BA38-72C786937E16}"/>
            </c:ext>
          </c:extLst>
        </c:ser>
        <c:ser>
          <c:idx val="7"/>
          <c:order val="88"/>
          <c:tx>
            <c:v>Element:8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System!$C$89:$D$89</c:f>
              <c:numCache>
                <c:formatCode>General</c:formatCode>
                <c:ptCount val="2"/>
                <c:pt idx="0">
                  <c:v>-1</c:v>
                </c:pt>
                <c:pt idx="1">
                  <c:v>5</c:v>
                </c:pt>
              </c:numCache>
            </c:numRef>
          </c:xVal>
          <c:yVal>
            <c:numRef>
              <c:f>System!$E$89:$F$89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8-D212-419F-BA38-72C786937E16}"/>
            </c:ext>
          </c:extLst>
        </c:ser>
        <c:ser>
          <c:idx val="8"/>
          <c:order val="89"/>
          <c:tx>
            <c:v>Element:9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System!$C$90:$D$90</c:f>
              <c:numCache>
                <c:formatCode>General</c:formatCode>
                <c:ptCount val="2"/>
                <c:pt idx="0">
                  <c:v>-7</c:v>
                </c:pt>
                <c:pt idx="1">
                  <c:v>-1</c:v>
                </c:pt>
              </c:numCache>
            </c:numRef>
          </c:xVal>
          <c:yVal>
            <c:numRef>
              <c:f>System!$E$90:$F$90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9-D212-419F-BA38-72C786937E16}"/>
            </c:ext>
          </c:extLst>
        </c:ser>
        <c:ser>
          <c:idx val="9"/>
          <c:order val="90"/>
          <c:tx>
            <c:v>Element:10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System!$C$91:$D$91</c:f>
              <c:numCache>
                <c:formatCode>General</c:formatCode>
                <c:ptCount val="2"/>
                <c:pt idx="0">
                  <c:v>-1</c:v>
                </c:pt>
                <c:pt idx="1">
                  <c:v>5</c:v>
                </c:pt>
              </c:numCache>
            </c:numRef>
          </c:xVal>
          <c:yVal>
            <c:numRef>
              <c:f>System!$E$91:$F$91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A-D212-419F-BA38-72C786937E16}"/>
            </c:ext>
          </c:extLst>
        </c:ser>
        <c:ser>
          <c:idx val="10"/>
          <c:order val="91"/>
          <c:tx>
            <c:v>Element:11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System!$C$92:$D$92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System!$E$92:$F$92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B-D212-419F-BA38-72C786937E16}"/>
            </c:ext>
          </c:extLst>
        </c:ser>
        <c:ser>
          <c:idx val="11"/>
          <c:order val="92"/>
          <c:tx>
            <c:v>Element:12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System!$C$93:$D$93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System!$E$93:$F$93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C-D212-419F-BA38-72C786937E16}"/>
            </c:ext>
          </c:extLst>
        </c:ser>
        <c:ser>
          <c:idx val="12"/>
          <c:order val="93"/>
          <c:tx>
            <c:v>Element:13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System!$C$94:$D$94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System!$E$94:$F$94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D-D212-419F-BA38-72C786937E16}"/>
            </c:ext>
          </c:extLst>
        </c:ser>
        <c:ser>
          <c:idx val="13"/>
          <c:order val="94"/>
          <c:tx>
            <c:v>Element:14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System!$C$95:$D$95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System!$E$95:$F$95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E-D212-419F-BA38-72C786937E16}"/>
            </c:ext>
          </c:extLst>
        </c:ser>
        <c:ser>
          <c:idx val="14"/>
          <c:order val="95"/>
          <c:tx>
            <c:v>Element:15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System!$C$96:$D$96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System!$E$96:$F$96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F-D212-419F-BA38-72C786937E16}"/>
            </c:ext>
          </c:extLst>
        </c:ser>
        <c:ser>
          <c:idx val="15"/>
          <c:order val="96"/>
          <c:tx>
            <c:v>Element:16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System!$C$97:$D$97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System!$E$97:$F$97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0-D212-419F-BA38-72C786937E16}"/>
            </c:ext>
          </c:extLst>
        </c:ser>
        <c:ser>
          <c:idx val="16"/>
          <c:order val="97"/>
          <c:tx>
            <c:v>Element:17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System!$C$98:$D$98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System!$E$98:$F$98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1-D212-419F-BA38-72C786937E16}"/>
            </c:ext>
          </c:extLst>
        </c:ser>
        <c:ser>
          <c:idx val="17"/>
          <c:order val="98"/>
          <c:tx>
            <c:v>Element:18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System!$C$99:$D$99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System!$E$99:$F$99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2-D212-419F-BA38-72C786937E16}"/>
            </c:ext>
          </c:extLst>
        </c:ser>
        <c:ser>
          <c:idx val="18"/>
          <c:order val="99"/>
          <c:tx>
            <c:v>Element:19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System!$C$100:$D$100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System!$E$100:$F$100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3-D212-419F-BA38-72C786937E16}"/>
            </c:ext>
          </c:extLst>
        </c:ser>
        <c:ser>
          <c:idx val="19"/>
          <c:order val="100"/>
          <c:tx>
            <c:v>Element:20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System!$C$101:$D$101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System!$E$101:$F$101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4-D212-419F-BA38-72C786937E16}"/>
            </c:ext>
          </c:extLst>
        </c:ser>
        <c:ser>
          <c:idx val="161"/>
          <c:order val="101"/>
          <c:tx>
            <c:v>Element:21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System!$C$102:$D$102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System!$E$102:$F$102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5-D212-419F-BA38-72C786937E16}"/>
            </c:ext>
          </c:extLst>
        </c:ser>
        <c:ser>
          <c:idx val="162"/>
          <c:order val="102"/>
          <c:tx>
            <c:v>Element:22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System!$C$103:$D$103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System!$E$103:$F$103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6-D212-419F-BA38-72C786937E16}"/>
            </c:ext>
          </c:extLst>
        </c:ser>
        <c:ser>
          <c:idx val="163"/>
          <c:order val="103"/>
          <c:tx>
            <c:v>Element:23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System!$C$104:$D$104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System!$E$104:$F$104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7-D212-419F-BA38-72C786937E16}"/>
            </c:ext>
          </c:extLst>
        </c:ser>
        <c:ser>
          <c:idx val="164"/>
          <c:order val="104"/>
          <c:tx>
            <c:v>Element:24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System!$C$105:$D$105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System!$E$105:$F$105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8-D212-419F-BA38-72C786937E16}"/>
            </c:ext>
          </c:extLst>
        </c:ser>
        <c:ser>
          <c:idx val="165"/>
          <c:order val="105"/>
          <c:tx>
            <c:v>Element:25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System!$C$106:$D$106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System!$E$106:$F$106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9-D212-419F-BA38-72C786937E16}"/>
            </c:ext>
          </c:extLst>
        </c:ser>
        <c:ser>
          <c:idx val="166"/>
          <c:order val="106"/>
          <c:tx>
            <c:v>Element:26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System!$C$107:$D$107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System!$E$107:$F$107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A-D212-419F-BA38-72C786937E16}"/>
            </c:ext>
          </c:extLst>
        </c:ser>
        <c:ser>
          <c:idx val="167"/>
          <c:order val="107"/>
          <c:tx>
            <c:v>Element:27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System!$C$108:$D$108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System!$E$108:$F$108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B-D212-419F-BA38-72C786937E16}"/>
            </c:ext>
          </c:extLst>
        </c:ser>
        <c:ser>
          <c:idx val="168"/>
          <c:order val="108"/>
          <c:tx>
            <c:v>Element:28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System!$C$109:$D$109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System!$E$109:$F$109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C-D212-419F-BA38-72C786937E16}"/>
            </c:ext>
          </c:extLst>
        </c:ser>
        <c:ser>
          <c:idx val="169"/>
          <c:order val="109"/>
          <c:tx>
            <c:v>Element:29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System!$C$110:$D$110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System!$E$110:$F$110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D-D212-419F-BA38-72C786937E16}"/>
            </c:ext>
          </c:extLst>
        </c:ser>
        <c:ser>
          <c:idx val="170"/>
          <c:order val="110"/>
          <c:tx>
            <c:v>Element:30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System!$C$111:$D$111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System!$E$111:$F$111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E-D212-419F-BA38-72C786937E16}"/>
            </c:ext>
          </c:extLst>
        </c:ser>
        <c:ser>
          <c:idx val="172"/>
          <c:order val="111"/>
          <c:tx>
            <c:v>Element:32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System!$C$113:$D$113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System!$E$113:$F$113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F-D212-419F-BA38-72C786937E16}"/>
            </c:ext>
          </c:extLst>
        </c:ser>
        <c:ser>
          <c:idx val="173"/>
          <c:order val="112"/>
          <c:tx>
            <c:v>Element:33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System!$C$114:$D$114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System!$E$114:$F$114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0-D212-419F-BA38-72C786937E16}"/>
            </c:ext>
          </c:extLst>
        </c:ser>
        <c:ser>
          <c:idx val="174"/>
          <c:order val="113"/>
          <c:tx>
            <c:v>Element:34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System!$C$115:$D$115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System!$E$115:$F$115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1-D212-419F-BA38-72C786937E16}"/>
            </c:ext>
          </c:extLst>
        </c:ser>
        <c:ser>
          <c:idx val="175"/>
          <c:order val="114"/>
          <c:tx>
            <c:v>Element:35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System!$C$116:$D$116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System!$E$116:$F$116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2-D212-419F-BA38-72C786937E16}"/>
            </c:ext>
          </c:extLst>
        </c:ser>
        <c:ser>
          <c:idx val="176"/>
          <c:order val="115"/>
          <c:tx>
            <c:v>Element:36</c:v>
          </c:tx>
          <c:spPr>
            <a:ln w="19050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xVal>
            <c:numRef>
              <c:f>System!$C$117:$D$117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System!$E$117:$F$117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3-D212-419F-BA38-72C786937E16}"/>
            </c:ext>
          </c:extLst>
        </c:ser>
        <c:ser>
          <c:idx val="177"/>
          <c:order val="116"/>
          <c:tx>
            <c:v>Element:37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System!$C$118:$D$118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System!$E$118:$F$118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4-D212-419F-BA38-72C786937E16}"/>
            </c:ext>
          </c:extLst>
        </c:ser>
        <c:ser>
          <c:idx val="178"/>
          <c:order val="117"/>
          <c:tx>
            <c:v>Element:38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System!$C$119:$D$119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System!$E$119:$F$119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5-D212-419F-BA38-72C786937E16}"/>
            </c:ext>
          </c:extLst>
        </c:ser>
        <c:ser>
          <c:idx val="179"/>
          <c:order val="118"/>
          <c:tx>
            <c:v>Element:39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System!$C$120:$D$120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System!$E$120:$F$120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6-D212-419F-BA38-72C786937E16}"/>
            </c:ext>
          </c:extLst>
        </c:ser>
        <c:ser>
          <c:idx val="180"/>
          <c:order val="119"/>
          <c:tx>
            <c:v>Element:40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System!$C$121:$D$121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System!$E$121:$F$121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7-D212-419F-BA38-72C786937E16}"/>
            </c:ext>
          </c:extLst>
        </c:ser>
        <c:ser>
          <c:idx val="141"/>
          <c:order val="120"/>
          <c:tx>
            <c:v>Elementlast1</c:v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[1]ELasten!$B$47:$R$47</c:f>
              <c:numCache>
                <c:formatCode>General</c:formatCode>
                <c:ptCount val="17"/>
                <c:pt idx="0">
                  <c:v>-12.109409184866585</c:v>
                </c:pt>
                <c:pt idx="1">
                  <c:v>-12.109409184866585</c:v>
                </c:pt>
                <c:pt idx="2">
                  <c:v>-11.812545579822114</c:v>
                </c:pt>
                <c:pt idx="3">
                  <c:v>-12.406272789911057</c:v>
                </c:pt>
                <c:pt idx="4">
                  <c:v>-12.109409184866585</c:v>
                </c:pt>
                <c:pt idx="5">
                  <c:v>-7.8905908151334145</c:v>
                </c:pt>
                <c:pt idx="6">
                  <c:v>-7.8905908151334145</c:v>
                </c:pt>
                <c:pt idx="7">
                  <c:v>-7.8905908151334145</c:v>
                </c:pt>
                <c:pt idx="8">
                  <c:v>-7.8905908151334145</c:v>
                </c:pt>
                <c:pt idx="9">
                  <c:v>-7.593727210088943</c:v>
                </c:pt>
                <c:pt idx="10">
                  <c:v>-8.187454420177886</c:v>
                </c:pt>
                <c:pt idx="11">
                  <c:v>-7.8905908151334145</c:v>
                </c:pt>
                <c:pt idx="12">
                  <c:v>-7.8905908151334145</c:v>
                </c:pt>
                <c:pt idx="13">
                  <c:v>-7.8905908151334145</c:v>
                </c:pt>
                <c:pt idx="14">
                  <c:v>-7.8905908151334145</c:v>
                </c:pt>
                <c:pt idx="15">
                  <c:v>-7.8905908151334145</c:v>
                </c:pt>
                <c:pt idx="16">
                  <c:v>-12.109409184866585</c:v>
                </c:pt>
              </c:numCache>
            </c:numRef>
          </c:xVal>
          <c:yVal>
            <c:numRef>
              <c:f>[1]ELasten!$S$47:$AI$47</c:f>
              <c:numCache>
                <c:formatCode>General</c:formatCode>
                <c:ptCount val="17"/>
                <c:pt idx="0">
                  <c:v>0.14077313442187034</c:v>
                </c:pt>
                <c:pt idx="1">
                  <c:v>3.1094091848665855</c:v>
                </c:pt>
                <c:pt idx="2">
                  <c:v>2.0703865672109352</c:v>
                </c:pt>
                <c:pt idx="3">
                  <c:v>2.0703865672109352</c:v>
                </c:pt>
                <c:pt idx="4">
                  <c:v>3.1094091848665855</c:v>
                </c:pt>
                <c:pt idx="5">
                  <c:v>3.1094091848665855</c:v>
                </c:pt>
                <c:pt idx="6">
                  <c:v>3.1094091848665855</c:v>
                </c:pt>
                <c:pt idx="7">
                  <c:v>3.1094091848665855</c:v>
                </c:pt>
                <c:pt idx="8">
                  <c:v>3.1094091848665855</c:v>
                </c:pt>
                <c:pt idx="9">
                  <c:v>2.0703865672109352</c:v>
                </c:pt>
                <c:pt idx="10">
                  <c:v>2.0703865672109352</c:v>
                </c:pt>
                <c:pt idx="11">
                  <c:v>3.1094091848665855</c:v>
                </c:pt>
                <c:pt idx="12">
                  <c:v>0.14077313442187034</c:v>
                </c:pt>
                <c:pt idx="13">
                  <c:v>0.14077313442187034</c:v>
                </c:pt>
                <c:pt idx="14">
                  <c:v>0.14077313442187034</c:v>
                </c:pt>
                <c:pt idx="15">
                  <c:v>0.14077313442187034</c:v>
                </c:pt>
                <c:pt idx="16">
                  <c:v>0.14077313442187034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8-D212-419F-BA38-72C786937E16}"/>
            </c:ext>
          </c:extLst>
        </c:ser>
        <c:ser>
          <c:idx val="142"/>
          <c:order val="121"/>
          <c:tx>
            <c:v>Elementlast2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[1]ELasten!$B$48:$R$48</c:f>
              <c:numCache>
                <c:formatCode>General</c:formatCode>
                <c:ptCount val="17"/>
                <c:pt idx="0">
                  <c:v>-6.1094091848665855</c:v>
                </c:pt>
                <c:pt idx="1">
                  <c:v>-6.1094091848665855</c:v>
                </c:pt>
                <c:pt idx="2">
                  <c:v>-5.812545579822114</c:v>
                </c:pt>
                <c:pt idx="3">
                  <c:v>-6.406272789911057</c:v>
                </c:pt>
                <c:pt idx="4">
                  <c:v>-6.1094091848665855</c:v>
                </c:pt>
                <c:pt idx="5">
                  <c:v>-1.8905908151334145</c:v>
                </c:pt>
                <c:pt idx="6">
                  <c:v>-1.8905908151334145</c:v>
                </c:pt>
                <c:pt idx="7">
                  <c:v>-1.8905908151334145</c:v>
                </c:pt>
                <c:pt idx="8">
                  <c:v>-1.8905908151334145</c:v>
                </c:pt>
                <c:pt idx="9">
                  <c:v>-1.593727210088943</c:v>
                </c:pt>
                <c:pt idx="10">
                  <c:v>-2.187454420177886</c:v>
                </c:pt>
                <c:pt idx="11">
                  <c:v>-1.8905908151334145</c:v>
                </c:pt>
                <c:pt idx="12">
                  <c:v>-1.8905908151334145</c:v>
                </c:pt>
                <c:pt idx="13">
                  <c:v>-1.8905908151334145</c:v>
                </c:pt>
                <c:pt idx="14">
                  <c:v>-1.8905908151334145</c:v>
                </c:pt>
                <c:pt idx="15">
                  <c:v>-1.8905908151334145</c:v>
                </c:pt>
                <c:pt idx="16">
                  <c:v>-6.1094091848665855</c:v>
                </c:pt>
              </c:numCache>
            </c:numRef>
          </c:xVal>
          <c:yVal>
            <c:numRef>
              <c:f>[1]ELasten!$S$48:$AI$48</c:f>
              <c:numCache>
                <c:formatCode>General</c:formatCode>
                <c:ptCount val="17"/>
                <c:pt idx="0">
                  <c:v>0.14077313442187034</c:v>
                </c:pt>
                <c:pt idx="1">
                  <c:v>3.1094091848665855</c:v>
                </c:pt>
                <c:pt idx="2">
                  <c:v>2.0703865672109352</c:v>
                </c:pt>
                <c:pt idx="3">
                  <c:v>2.0703865672109352</c:v>
                </c:pt>
                <c:pt idx="4">
                  <c:v>3.1094091848665855</c:v>
                </c:pt>
                <c:pt idx="5">
                  <c:v>3.1094091848665855</c:v>
                </c:pt>
                <c:pt idx="6">
                  <c:v>3.1094091848665855</c:v>
                </c:pt>
                <c:pt idx="7">
                  <c:v>3.1094091848665855</c:v>
                </c:pt>
                <c:pt idx="8">
                  <c:v>3.1094091848665855</c:v>
                </c:pt>
                <c:pt idx="9">
                  <c:v>2.0703865672109352</c:v>
                </c:pt>
                <c:pt idx="10">
                  <c:v>2.0703865672109352</c:v>
                </c:pt>
                <c:pt idx="11">
                  <c:v>3.1094091848665855</c:v>
                </c:pt>
                <c:pt idx="12">
                  <c:v>0.14077313442187034</c:v>
                </c:pt>
                <c:pt idx="13">
                  <c:v>0.14077313442187034</c:v>
                </c:pt>
                <c:pt idx="14">
                  <c:v>0.14077313442187034</c:v>
                </c:pt>
                <c:pt idx="15">
                  <c:v>0.14077313442187034</c:v>
                </c:pt>
                <c:pt idx="16">
                  <c:v>0.14077313442187034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9-D212-419F-BA38-72C786937E16}"/>
            </c:ext>
          </c:extLst>
        </c:ser>
        <c:ser>
          <c:idx val="143"/>
          <c:order val="122"/>
          <c:tx>
            <c:v>Elementlast3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[1]ELasten!$B$49:$R$49</c:f>
              <c:numCache>
                <c:formatCode>General</c:formatCode>
                <c:ptCount val="17"/>
                <c:pt idx="0">
                  <c:v>-0.10940918486658546</c:v>
                </c:pt>
                <c:pt idx="1">
                  <c:v>-0.10940918486658546</c:v>
                </c:pt>
                <c:pt idx="2">
                  <c:v>0.18745442017788605</c:v>
                </c:pt>
                <c:pt idx="3">
                  <c:v>-0.40627278991105698</c:v>
                </c:pt>
                <c:pt idx="4">
                  <c:v>-0.10940918486658546</c:v>
                </c:pt>
                <c:pt idx="5">
                  <c:v>4.1094091848665855</c:v>
                </c:pt>
                <c:pt idx="6">
                  <c:v>4.1094091848665855</c:v>
                </c:pt>
                <c:pt idx="7">
                  <c:v>4.1094091848665855</c:v>
                </c:pt>
                <c:pt idx="8">
                  <c:v>4.1094091848665855</c:v>
                </c:pt>
                <c:pt idx="9">
                  <c:v>4.406272789911057</c:v>
                </c:pt>
                <c:pt idx="10">
                  <c:v>3.812545579822114</c:v>
                </c:pt>
                <c:pt idx="11">
                  <c:v>4.1094091848665855</c:v>
                </c:pt>
                <c:pt idx="12">
                  <c:v>4.1094091848665855</c:v>
                </c:pt>
                <c:pt idx="13">
                  <c:v>4.1094091848665855</c:v>
                </c:pt>
                <c:pt idx="14">
                  <c:v>4.1094091848665855</c:v>
                </c:pt>
                <c:pt idx="15">
                  <c:v>4.1094091848665855</c:v>
                </c:pt>
                <c:pt idx="16">
                  <c:v>-0.10940918486658546</c:v>
                </c:pt>
              </c:numCache>
            </c:numRef>
          </c:xVal>
          <c:yVal>
            <c:numRef>
              <c:f>[1]ELasten!$S$49:$AI$49</c:f>
              <c:numCache>
                <c:formatCode>General</c:formatCode>
                <c:ptCount val="17"/>
                <c:pt idx="0">
                  <c:v>0.14077313442187034</c:v>
                </c:pt>
                <c:pt idx="1">
                  <c:v>3.1094091848665855</c:v>
                </c:pt>
                <c:pt idx="2">
                  <c:v>2.0703865672109352</c:v>
                </c:pt>
                <c:pt idx="3">
                  <c:v>2.0703865672109352</c:v>
                </c:pt>
                <c:pt idx="4">
                  <c:v>3.1094091848665855</c:v>
                </c:pt>
                <c:pt idx="5">
                  <c:v>3.1094091848665855</c:v>
                </c:pt>
                <c:pt idx="6">
                  <c:v>3.1094091848665855</c:v>
                </c:pt>
                <c:pt idx="7">
                  <c:v>3.1094091848665855</c:v>
                </c:pt>
                <c:pt idx="8">
                  <c:v>3.1094091848665855</c:v>
                </c:pt>
                <c:pt idx="9">
                  <c:v>2.0703865672109352</c:v>
                </c:pt>
                <c:pt idx="10">
                  <c:v>2.0703865672109352</c:v>
                </c:pt>
                <c:pt idx="11">
                  <c:v>3.1094091848665855</c:v>
                </c:pt>
                <c:pt idx="12">
                  <c:v>0.14077313442187034</c:v>
                </c:pt>
                <c:pt idx="13">
                  <c:v>0.14077313442187034</c:v>
                </c:pt>
                <c:pt idx="14">
                  <c:v>0.14077313442187034</c:v>
                </c:pt>
                <c:pt idx="15">
                  <c:v>0.14077313442187034</c:v>
                </c:pt>
                <c:pt idx="16">
                  <c:v>0.14077313442187034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A-D212-419F-BA38-72C786937E16}"/>
            </c:ext>
          </c:extLst>
        </c:ser>
        <c:ser>
          <c:idx val="144"/>
          <c:order val="123"/>
          <c:tx>
            <c:v>Elementlast4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[1]ELasten!$B$50:$R$50</c:f>
              <c:numCache>
                <c:formatCode>General</c:formatCode>
                <c:ptCount val="17"/>
                <c:pt idx="0">
                  <c:v>5.8905908151334145</c:v>
                </c:pt>
                <c:pt idx="1">
                  <c:v>5.8905908151334145</c:v>
                </c:pt>
                <c:pt idx="2">
                  <c:v>6.187454420177886</c:v>
                </c:pt>
                <c:pt idx="3">
                  <c:v>5.593727210088943</c:v>
                </c:pt>
                <c:pt idx="4">
                  <c:v>5.8905908151334145</c:v>
                </c:pt>
                <c:pt idx="5">
                  <c:v>10.109409184866585</c:v>
                </c:pt>
                <c:pt idx="6">
                  <c:v>10.109409184866585</c:v>
                </c:pt>
                <c:pt idx="7">
                  <c:v>10.109409184866585</c:v>
                </c:pt>
                <c:pt idx="8">
                  <c:v>10.109409184866585</c:v>
                </c:pt>
                <c:pt idx="9">
                  <c:v>10.406272789911057</c:v>
                </c:pt>
                <c:pt idx="10">
                  <c:v>9.812545579822114</c:v>
                </c:pt>
                <c:pt idx="11">
                  <c:v>10.109409184866585</c:v>
                </c:pt>
                <c:pt idx="12">
                  <c:v>10.109409184866585</c:v>
                </c:pt>
                <c:pt idx="13">
                  <c:v>10.109409184866585</c:v>
                </c:pt>
                <c:pt idx="14">
                  <c:v>10.109409184866585</c:v>
                </c:pt>
                <c:pt idx="15">
                  <c:v>10.109409184866585</c:v>
                </c:pt>
                <c:pt idx="16">
                  <c:v>5.8905908151334145</c:v>
                </c:pt>
              </c:numCache>
            </c:numRef>
          </c:xVal>
          <c:yVal>
            <c:numRef>
              <c:f>[1]ELasten!$S$50:$AI$50</c:f>
              <c:numCache>
                <c:formatCode>General</c:formatCode>
                <c:ptCount val="17"/>
                <c:pt idx="0">
                  <c:v>0.14077313442187034</c:v>
                </c:pt>
                <c:pt idx="1">
                  <c:v>3.1094091848665855</c:v>
                </c:pt>
                <c:pt idx="2">
                  <c:v>2.0703865672109352</c:v>
                </c:pt>
                <c:pt idx="3">
                  <c:v>2.0703865672109352</c:v>
                </c:pt>
                <c:pt idx="4">
                  <c:v>3.1094091848665855</c:v>
                </c:pt>
                <c:pt idx="5">
                  <c:v>3.1094091848665855</c:v>
                </c:pt>
                <c:pt idx="6">
                  <c:v>3.1094091848665855</c:v>
                </c:pt>
                <c:pt idx="7">
                  <c:v>3.1094091848665855</c:v>
                </c:pt>
                <c:pt idx="8">
                  <c:v>3.1094091848665855</c:v>
                </c:pt>
                <c:pt idx="9">
                  <c:v>2.0703865672109352</c:v>
                </c:pt>
                <c:pt idx="10">
                  <c:v>2.0703865672109352</c:v>
                </c:pt>
                <c:pt idx="11">
                  <c:v>3.1094091848665855</c:v>
                </c:pt>
                <c:pt idx="12">
                  <c:v>0.14077313442187034</c:v>
                </c:pt>
                <c:pt idx="13">
                  <c:v>0.14077313442187034</c:v>
                </c:pt>
                <c:pt idx="14">
                  <c:v>0.14077313442187034</c:v>
                </c:pt>
                <c:pt idx="15">
                  <c:v>0.14077313442187034</c:v>
                </c:pt>
                <c:pt idx="16">
                  <c:v>0.14077313442187034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B-D212-419F-BA38-72C786937E16}"/>
            </c:ext>
          </c:extLst>
        </c:ser>
        <c:ser>
          <c:idx val="145"/>
          <c:order val="124"/>
          <c:tx>
            <c:v>Elementlast5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[1]ELasten!$B$51:$R$51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[1]ELasten!$S$51:$AI$51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C-D212-419F-BA38-72C786937E16}"/>
            </c:ext>
          </c:extLst>
        </c:ser>
        <c:ser>
          <c:idx val="146"/>
          <c:order val="125"/>
          <c:tx>
            <c:v>Elementlast6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[1]ELasten!$B$52:$R$52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[1]ELasten!$S$52:$AI$52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D-D212-419F-BA38-72C786937E16}"/>
            </c:ext>
          </c:extLst>
        </c:ser>
        <c:ser>
          <c:idx val="147"/>
          <c:order val="126"/>
          <c:tx>
            <c:v>Elementlast7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[1]ELasten!$B$53:$R$53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[1]ELasten!$S$53:$AI$53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E-D212-419F-BA38-72C786937E16}"/>
            </c:ext>
          </c:extLst>
        </c:ser>
        <c:ser>
          <c:idx val="148"/>
          <c:order val="127"/>
          <c:tx>
            <c:v>Elementlast8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[1]ELasten!$B$54:$R$54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[1]ELasten!$S$54:$AI$54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F-D212-419F-BA38-72C786937E16}"/>
            </c:ext>
          </c:extLst>
        </c:ser>
        <c:ser>
          <c:idx val="149"/>
          <c:order val="128"/>
          <c:tx>
            <c:v>Elementlast9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[1]ELasten!$B$55:$R$55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[1]ELasten!$S$55:$AI$55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0-D212-419F-BA38-72C786937E16}"/>
            </c:ext>
          </c:extLst>
        </c:ser>
        <c:ser>
          <c:idx val="150"/>
          <c:order val="129"/>
          <c:tx>
            <c:v>Elementlast10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[1]ELasten!$B$56:$R$56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[1]ELasten!$S$56:$AI$56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1-D212-419F-BA38-72C786937E16}"/>
            </c:ext>
          </c:extLst>
        </c:ser>
        <c:ser>
          <c:idx val="151"/>
          <c:order val="130"/>
          <c:tx>
            <c:v>Elementlast11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[1]ELasten!$B$57:$R$57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[1]ELasten!$S$57:$AI$57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2-D212-419F-BA38-72C786937E16}"/>
            </c:ext>
          </c:extLst>
        </c:ser>
        <c:ser>
          <c:idx val="152"/>
          <c:order val="131"/>
          <c:tx>
            <c:v>Elementlast12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[1]ELasten!$B$58:$R$58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[1]ELasten!$S$58:$AI$58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3-D212-419F-BA38-72C786937E16}"/>
            </c:ext>
          </c:extLst>
        </c:ser>
        <c:ser>
          <c:idx val="153"/>
          <c:order val="132"/>
          <c:tx>
            <c:v>Elementlast13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[1]ELasten!$B$59:$R$59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[1]ELasten!$S$59:$AI$59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4-D212-419F-BA38-72C786937E16}"/>
            </c:ext>
          </c:extLst>
        </c:ser>
        <c:ser>
          <c:idx val="154"/>
          <c:order val="133"/>
          <c:tx>
            <c:v>Elementlast14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[1]ELasten!$B$60:$R$60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[1]ELasten!$S$60:$AI$60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5-D212-419F-BA38-72C786937E16}"/>
            </c:ext>
          </c:extLst>
        </c:ser>
        <c:ser>
          <c:idx val="155"/>
          <c:order val="134"/>
          <c:tx>
            <c:v>Elementlast15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[1]ELasten!$B$61:$R$61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[1]ELasten!$S$61:$AI$61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6-D212-419F-BA38-72C786937E16}"/>
            </c:ext>
          </c:extLst>
        </c:ser>
        <c:ser>
          <c:idx val="156"/>
          <c:order val="135"/>
          <c:tx>
            <c:v>Elementlast16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[1]ELasten!$B$62:$R$62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[1]ELasten!$S$62:$AI$62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7-D212-419F-BA38-72C786937E16}"/>
            </c:ext>
          </c:extLst>
        </c:ser>
        <c:ser>
          <c:idx val="157"/>
          <c:order val="136"/>
          <c:tx>
            <c:v>Elementlast17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[1]ELasten!$B$63:$R$63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[1]ELasten!$S$63:$AI$63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8-D212-419F-BA38-72C786937E16}"/>
            </c:ext>
          </c:extLst>
        </c:ser>
        <c:ser>
          <c:idx val="158"/>
          <c:order val="137"/>
          <c:tx>
            <c:v>Elementlast18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[1]ELasten!$B$64:$R$64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[1]ELasten!$S$64:$AI$64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9-D212-419F-BA38-72C786937E16}"/>
            </c:ext>
          </c:extLst>
        </c:ser>
        <c:ser>
          <c:idx val="159"/>
          <c:order val="138"/>
          <c:tx>
            <c:v>Elementlast19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[1]ELasten!$B$65:$R$65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[1]ELasten!$S$65:$AI$65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A-D212-419F-BA38-72C786937E16}"/>
            </c:ext>
          </c:extLst>
        </c:ser>
        <c:ser>
          <c:idx val="160"/>
          <c:order val="139"/>
          <c:tx>
            <c:v>Elementlast20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[1]ELasten!$B$66:$R$66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[1]ELasten!$S$66:$AI$66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B-D212-419F-BA38-72C786937E16}"/>
            </c:ext>
          </c:extLst>
        </c:ser>
        <c:ser>
          <c:idx val="181"/>
          <c:order val="140"/>
          <c:tx>
            <c:v>Elementlast21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[1]ELasten!$B$67:$R$67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[1]ELasten!$S$67:$AI$67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C-D212-419F-BA38-72C786937E16}"/>
            </c:ext>
          </c:extLst>
        </c:ser>
        <c:ser>
          <c:idx val="182"/>
          <c:order val="141"/>
          <c:tx>
            <c:v>Elementlast22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[1]ELasten!$B$68:$R$68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[1]ELasten!$S$68:$AI$68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D-D212-419F-BA38-72C786937E16}"/>
            </c:ext>
          </c:extLst>
        </c:ser>
        <c:ser>
          <c:idx val="183"/>
          <c:order val="142"/>
          <c:tx>
            <c:v>Elementlast23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[1]ELasten!$B$69:$R$69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[1]ELasten!$S$69:$AI$69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E-D212-419F-BA38-72C786937E16}"/>
            </c:ext>
          </c:extLst>
        </c:ser>
        <c:ser>
          <c:idx val="184"/>
          <c:order val="143"/>
          <c:tx>
            <c:v>Elementlast24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[1]ELasten!$B$70:$R$70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[1]ELasten!$S$70:$AI$70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F-D212-419F-BA38-72C786937E16}"/>
            </c:ext>
          </c:extLst>
        </c:ser>
        <c:ser>
          <c:idx val="185"/>
          <c:order val="144"/>
          <c:tx>
            <c:v>Elementlast25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[1]ELasten!$B$71:$R$71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[1]ELasten!$S$71:$AI$71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0-D212-419F-BA38-72C786937E16}"/>
            </c:ext>
          </c:extLst>
        </c:ser>
        <c:ser>
          <c:idx val="186"/>
          <c:order val="145"/>
          <c:tx>
            <c:v>Elementlast26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[1]ELasten!$B$72:$R$72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[1]ELasten!$S$72:$AI$72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1-D212-419F-BA38-72C786937E16}"/>
            </c:ext>
          </c:extLst>
        </c:ser>
        <c:ser>
          <c:idx val="187"/>
          <c:order val="146"/>
          <c:tx>
            <c:v>Elementlast27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[1]ELasten!$B$73:$R$73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[1]ELasten!$S$73:$AI$73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2-D212-419F-BA38-72C786937E16}"/>
            </c:ext>
          </c:extLst>
        </c:ser>
        <c:ser>
          <c:idx val="188"/>
          <c:order val="147"/>
          <c:tx>
            <c:v>Elementlast28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[1]ELasten!$B$74:$R$74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[1]ELasten!$S$74:$AI$74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3-D212-419F-BA38-72C786937E16}"/>
            </c:ext>
          </c:extLst>
        </c:ser>
        <c:ser>
          <c:idx val="189"/>
          <c:order val="148"/>
          <c:tx>
            <c:v>Elementlast29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[1]ELasten!$B$75:$R$75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[1]ELasten!$S$75:$AI$75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4-D212-419F-BA38-72C786937E16}"/>
            </c:ext>
          </c:extLst>
        </c:ser>
        <c:ser>
          <c:idx val="190"/>
          <c:order val="149"/>
          <c:tx>
            <c:v>Elementlast30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[1]ELasten!$B$76:$R$76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[1]ELasten!$S$76:$AI$76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5-D212-419F-BA38-72C786937E16}"/>
            </c:ext>
          </c:extLst>
        </c:ser>
        <c:ser>
          <c:idx val="191"/>
          <c:order val="150"/>
          <c:tx>
            <c:v>Elementlast31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[1]ELasten!$B$77:$R$77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[1]ELasten!$S$77:$AI$77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6-D212-419F-BA38-72C786937E16}"/>
            </c:ext>
          </c:extLst>
        </c:ser>
        <c:ser>
          <c:idx val="192"/>
          <c:order val="151"/>
          <c:tx>
            <c:v>Elementlast32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[1]ELasten!$B$78:$R$78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[1]ELasten!$S$78:$AI$78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7-D212-419F-BA38-72C786937E16}"/>
            </c:ext>
          </c:extLst>
        </c:ser>
        <c:ser>
          <c:idx val="193"/>
          <c:order val="152"/>
          <c:tx>
            <c:v>Elementlast33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[1]ELasten!$B$79:$R$79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[1]ELasten!$S$79:$AI$79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8-D212-419F-BA38-72C786937E16}"/>
            </c:ext>
          </c:extLst>
        </c:ser>
        <c:ser>
          <c:idx val="194"/>
          <c:order val="153"/>
          <c:tx>
            <c:v>Elementlast34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[1]ELasten!$B$80:$R$80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[1]ELasten!$S$80:$AI$80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9-D212-419F-BA38-72C786937E16}"/>
            </c:ext>
          </c:extLst>
        </c:ser>
        <c:ser>
          <c:idx val="195"/>
          <c:order val="154"/>
          <c:tx>
            <c:v>Elementlast35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[1]ELasten!$B$81:$R$81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[1]ELasten!$S$81:$AI$81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A-D212-419F-BA38-72C786937E16}"/>
            </c:ext>
          </c:extLst>
        </c:ser>
        <c:ser>
          <c:idx val="196"/>
          <c:order val="155"/>
          <c:tx>
            <c:v>Elementlast36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[1]ELasten!$B$82:$R$82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[1]ELasten!$S$82:$AI$82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B-D212-419F-BA38-72C786937E16}"/>
            </c:ext>
          </c:extLst>
        </c:ser>
        <c:ser>
          <c:idx val="197"/>
          <c:order val="156"/>
          <c:tx>
            <c:v>Elementlast37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[1]ELasten!$B$83:$R$83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[1]ELasten!$S$83:$AI$83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C-D212-419F-BA38-72C786937E16}"/>
            </c:ext>
          </c:extLst>
        </c:ser>
        <c:ser>
          <c:idx val="198"/>
          <c:order val="157"/>
          <c:tx>
            <c:v>Elementlast38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[1]ELasten!$B$84:$R$84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[1]ELasten!$S$84:$AI$84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D-D212-419F-BA38-72C786937E16}"/>
            </c:ext>
          </c:extLst>
        </c:ser>
        <c:ser>
          <c:idx val="199"/>
          <c:order val="158"/>
          <c:tx>
            <c:v>Elementlast39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[1]ELasten!$B$85:$R$85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[1]ELasten!$S$85:$AI$85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E-D212-419F-BA38-72C786937E16}"/>
            </c:ext>
          </c:extLst>
        </c:ser>
        <c:ser>
          <c:idx val="200"/>
          <c:order val="159"/>
          <c:tx>
            <c:v>Elementlast40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[1]ELasten!$B$86:$R$86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[1]ELasten!$S$86:$AI$86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F-D212-419F-BA38-72C786937E16}"/>
            </c:ext>
          </c:extLst>
        </c:ser>
        <c:ser>
          <c:idx val="81"/>
          <c:order val="160"/>
          <c:tx>
            <c:v>Knotenlast V 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[1]KLasten!$C$4:$G$4</c:f>
              <c:numCache>
                <c:formatCode>General</c:formatCode>
                <c:ptCount val="5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</c:numCache>
            </c:numRef>
          </c:xVal>
          <c:yVal>
            <c:numRef>
              <c:f>[1]KLasten!$H$4:$L$4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0-D212-419F-BA38-72C786937E16}"/>
            </c:ext>
          </c:extLst>
        </c:ser>
        <c:ser>
          <c:idx val="82"/>
          <c:order val="161"/>
          <c:tx>
            <c:v>Knotenlast V 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[1]KLasten!$C$5:$G$5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[1]KLasten!$H$5:$L$5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1-D212-419F-BA38-72C786937E16}"/>
            </c:ext>
          </c:extLst>
        </c:ser>
        <c:ser>
          <c:idx val="83"/>
          <c:order val="162"/>
          <c:tx>
            <c:v>Knotenlast V 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[1]KLasten!$C$6:$G$6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[1]KLasten!$H$6:$L$6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2-D212-419F-BA38-72C786937E16}"/>
            </c:ext>
          </c:extLst>
        </c:ser>
        <c:ser>
          <c:idx val="84"/>
          <c:order val="163"/>
          <c:tx>
            <c:v>Knotenlast V 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[1]KLasten!$C$7:$G$7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[1]KLasten!$H$7:$L$7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3-D212-419F-BA38-72C786937E16}"/>
            </c:ext>
          </c:extLst>
        </c:ser>
        <c:ser>
          <c:idx val="85"/>
          <c:order val="164"/>
          <c:tx>
            <c:v>Knotenlast V 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[1]KLasten!$C$8:$G$8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</c:numCache>
            </c:numRef>
          </c:xVal>
          <c:yVal>
            <c:numRef>
              <c:f>[1]KLasten!$H$8:$L$8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4-D212-419F-BA38-72C786937E16}"/>
            </c:ext>
          </c:extLst>
        </c:ser>
        <c:ser>
          <c:idx val="86"/>
          <c:order val="165"/>
          <c:tx>
            <c:v>Knotenlast V 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[1]KLasten!$C$9:$G$9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[1]KLasten!$H$9:$L$9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5-D212-419F-BA38-72C786937E16}"/>
            </c:ext>
          </c:extLst>
        </c:ser>
        <c:ser>
          <c:idx val="87"/>
          <c:order val="166"/>
          <c:tx>
            <c:v>Knotenlast V 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[1]KLasten!$C$10:$G$10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[1]KLasten!$H$10:$L$10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6-D212-419F-BA38-72C786937E16}"/>
            </c:ext>
          </c:extLst>
        </c:ser>
        <c:ser>
          <c:idx val="88"/>
          <c:order val="167"/>
          <c:tx>
            <c:v>Knotenlast V 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[1]KLasten!$C$11:$G$11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[1]KLasten!$H$11:$L$11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7-D212-419F-BA38-72C786937E16}"/>
            </c:ext>
          </c:extLst>
        </c:ser>
        <c:ser>
          <c:idx val="89"/>
          <c:order val="168"/>
          <c:tx>
            <c:v>Knotenlast V 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[1]KLasten!$C$12:$G$12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[1]KLasten!$H$12:$L$12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8-D212-419F-BA38-72C786937E16}"/>
            </c:ext>
          </c:extLst>
        </c:ser>
        <c:ser>
          <c:idx val="90"/>
          <c:order val="169"/>
          <c:tx>
            <c:v>Knotenlast V 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[1]KLasten!$C$13:$G$13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[1]KLasten!$H$13:$L$13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9-D212-419F-BA38-72C786937E16}"/>
            </c:ext>
          </c:extLst>
        </c:ser>
        <c:ser>
          <c:idx val="91"/>
          <c:order val="170"/>
          <c:tx>
            <c:v>Knotenlast V 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[1]KLasten!$C$14:$G$14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[1]KLasten!$H$14:$L$14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A-D212-419F-BA38-72C786937E16}"/>
            </c:ext>
          </c:extLst>
        </c:ser>
        <c:ser>
          <c:idx val="92"/>
          <c:order val="171"/>
          <c:tx>
            <c:v>Knotenlast V 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[1]KLasten!$C$15:$G$15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[1]KLasten!$H$15:$L$15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B-D212-419F-BA38-72C786937E16}"/>
            </c:ext>
          </c:extLst>
        </c:ser>
        <c:ser>
          <c:idx val="93"/>
          <c:order val="172"/>
          <c:tx>
            <c:v>Knotenlast V 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[1]KLasten!$C$16:$G$16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[1]KLasten!$H$16:$L$16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C-D212-419F-BA38-72C786937E16}"/>
            </c:ext>
          </c:extLst>
        </c:ser>
        <c:ser>
          <c:idx val="94"/>
          <c:order val="173"/>
          <c:tx>
            <c:v>Knotenlast V 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[1]KLasten!$C$17:$G$17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[1]KLasten!$H$17:$L$17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D-D212-419F-BA38-72C786937E16}"/>
            </c:ext>
          </c:extLst>
        </c:ser>
        <c:ser>
          <c:idx val="95"/>
          <c:order val="174"/>
          <c:tx>
            <c:v>Knotenlast V 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[1]KLasten!$C$18:$G$18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[1]KLasten!$H$18:$L$18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E-D212-419F-BA38-72C786937E16}"/>
            </c:ext>
          </c:extLst>
        </c:ser>
        <c:ser>
          <c:idx val="96"/>
          <c:order val="175"/>
          <c:tx>
            <c:v>Knotenlast V 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[1]KLasten!$C$19:$G$19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[1]KLasten!$H$19:$L$19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F-D212-419F-BA38-72C786937E16}"/>
            </c:ext>
          </c:extLst>
        </c:ser>
        <c:ser>
          <c:idx val="97"/>
          <c:order val="176"/>
          <c:tx>
            <c:v>Knotenlast V 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[1]KLasten!$C$20:$G$20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[1]KLasten!$H$20:$L$20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0-D212-419F-BA38-72C786937E16}"/>
            </c:ext>
          </c:extLst>
        </c:ser>
        <c:ser>
          <c:idx val="98"/>
          <c:order val="177"/>
          <c:tx>
            <c:v>Knotenlast V 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[1]KLasten!$C$21:$G$21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[1]KLasten!$H$21:$L$21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1-D212-419F-BA38-72C786937E16}"/>
            </c:ext>
          </c:extLst>
        </c:ser>
        <c:ser>
          <c:idx val="99"/>
          <c:order val="178"/>
          <c:tx>
            <c:v>Knotenlast V 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[1]KLasten!$C$22:$G$22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2-D212-419F-BA38-72C786937E16}"/>
            </c:ext>
          </c:extLst>
        </c:ser>
        <c:ser>
          <c:idx val="100"/>
          <c:order val="179"/>
          <c:tx>
            <c:v>Knotenlast V 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[1]KLasten!$C$23:$G$23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[1]KLasten!$H$23:$L$23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3-D212-419F-BA38-72C786937E16}"/>
            </c:ext>
          </c:extLst>
        </c:ser>
        <c:ser>
          <c:idx val="101"/>
          <c:order val="180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[1]Symbole!$D$75:$E$75</c:f>
              <c:numCache>
                <c:formatCode>General</c:formatCode>
                <c:ptCount val="2"/>
                <c:pt idx="0">
                  <c:v>-13</c:v>
                </c:pt>
                <c:pt idx="1">
                  <c:v>-13</c:v>
                </c:pt>
              </c:numCache>
            </c:numRef>
          </c:xVal>
          <c:yVal>
            <c:numRef>
              <c:f>[1]Symbole!$H$75:$I$75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4-D212-419F-BA38-72C786937E16}"/>
            </c:ext>
          </c:extLst>
        </c:ser>
        <c:ser>
          <c:idx val="102"/>
          <c:order val="181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[1]Symbole!$D$76:$E$76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[1]Symbole!$H$76:$I$76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5-D212-419F-BA38-72C786937E16}"/>
            </c:ext>
          </c:extLst>
        </c:ser>
        <c:ser>
          <c:idx val="103"/>
          <c:order val="182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[1]Symbole!$D$77:$E$77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[1]Symbole!$H$77:$I$77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6-D212-419F-BA38-72C786937E16}"/>
            </c:ext>
          </c:extLst>
        </c:ser>
        <c:ser>
          <c:idx val="104"/>
          <c:order val="183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[1]Symbole!$D$78:$E$78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[1]Symbole!$H$78:$I$78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7-D212-419F-BA38-72C786937E16}"/>
            </c:ext>
          </c:extLst>
        </c:ser>
        <c:ser>
          <c:idx val="105"/>
          <c:order val="184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[1]Symbole!$D$79:$E$79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[1]Symbole!$H$79:$I$79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8-D212-419F-BA38-72C786937E16}"/>
            </c:ext>
          </c:extLst>
        </c:ser>
        <c:ser>
          <c:idx val="106"/>
          <c:order val="185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[1]Symbole!$D$80:$E$80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[1]Symbole!$H$80:$I$80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9-D212-419F-BA38-72C786937E16}"/>
            </c:ext>
          </c:extLst>
        </c:ser>
        <c:ser>
          <c:idx val="107"/>
          <c:order val="186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[1]Symbole!$D$81:$E$81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[1]Symbole!$H$81:$I$81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A-D212-419F-BA38-72C786937E16}"/>
            </c:ext>
          </c:extLst>
        </c:ser>
        <c:ser>
          <c:idx val="108"/>
          <c:order val="187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[1]Symbole!$D$82:$E$82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[1]Symbole!$H$82:$I$82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B-D212-419F-BA38-72C786937E16}"/>
            </c:ext>
          </c:extLst>
        </c:ser>
        <c:ser>
          <c:idx val="109"/>
          <c:order val="188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[1]Symbole!$D$83:$E$83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[1]Symbole!$H$83:$I$83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C-D212-419F-BA38-72C786937E16}"/>
            </c:ext>
          </c:extLst>
        </c:ser>
        <c:ser>
          <c:idx val="110"/>
          <c:order val="189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[1]Symbole!$D$84:$E$84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[1]Symbole!$H$84:$I$84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D-D212-419F-BA38-72C786937E16}"/>
            </c:ext>
          </c:extLst>
        </c:ser>
        <c:ser>
          <c:idx val="111"/>
          <c:order val="190"/>
          <c:tx>
            <c:v>Rotzeigeru11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[1]Symbole!$D$85:$E$85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[1]Symbole!$H$85:$I$85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E-D212-419F-BA38-72C786937E16}"/>
            </c:ext>
          </c:extLst>
        </c:ser>
        <c:ser>
          <c:idx val="112"/>
          <c:order val="191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[1]Symbole!$D$86:$E$86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[1]Symbole!$H$86:$I$86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F-D212-419F-BA38-72C786937E16}"/>
            </c:ext>
          </c:extLst>
        </c:ser>
        <c:ser>
          <c:idx val="113"/>
          <c:order val="192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[1]Symbole!$D$87:$E$87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[1]Symbole!$H$87:$I$87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0-D212-419F-BA38-72C786937E16}"/>
            </c:ext>
          </c:extLst>
        </c:ser>
        <c:ser>
          <c:idx val="114"/>
          <c:order val="193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[1]Symbole!$D$88:$E$88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[1]Symbole!$H$88:$I$88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1-D212-419F-BA38-72C786937E16}"/>
            </c:ext>
          </c:extLst>
        </c:ser>
        <c:ser>
          <c:idx val="115"/>
          <c:order val="194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[1]Symbole!$D$89:$E$89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[1]Symbole!$H$89:$I$89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2-D212-419F-BA38-72C786937E16}"/>
            </c:ext>
          </c:extLst>
        </c:ser>
        <c:ser>
          <c:idx val="116"/>
          <c:order val="195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[1]Symbole!$D$90:$E$90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[1]Symbole!$H$90:$I$90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3-D212-419F-BA38-72C786937E16}"/>
            </c:ext>
          </c:extLst>
        </c:ser>
        <c:ser>
          <c:idx val="117"/>
          <c:order val="196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[1]Symbole!$D$91:$E$91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[1]Symbole!$H$91:$I$91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4-D212-419F-BA38-72C786937E16}"/>
            </c:ext>
          </c:extLst>
        </c:ser>
        <c:ser>
          <c:idx val="118"/>
          <c:order val="197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[1]Symbole!$D$92:$E$92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[1]Symbole!$H$92:$I$92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5-D212-419F-BA38-72C786937E16}"/>
            </c:ext>
          </c:extLst>
        </c:ser>
        <c:ser>
          <c:idx val="119"/>
          <c:order val="198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[1]Symbole!$D$93:$E$93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[1]Symbole!$H$93:$I$93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6-D212-419F-BA38-72C786937E16}"/>
            </c:ext>
          </c:extLst>
        </c:ser>
        <c:ser>
          <c:idx val="120"/>
          <c:order val="199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[1]Symbole!$D$94:$E$94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[1]Symbole!$H$94:$I$94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7-D212-419F-BA38-72C786937E16}"/>
            </c:ext>
          </c:extLst>
        </c:ser>
        <c:ser>
          <c:idx val="201"/>
          <c:order val="200"/>
          <c:tx>
            <c:v>Rotzeigerw1</c:v>
          </c:tx>
          <c:spPr>
            <a:ln w="28575"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[1]Symbole!$F$75:$G$75</c:f>
              <c:numCache>
                <c:formatCode>General</c:formatCode>
                <c:ptCount val="2"/>
                <c:pt idx="0">
                  <c:v>-13</c:v>
                </c:pt>
                <c:pt idx="1">
                  <c:v>-13</c:v>
                </c:pt>
              </c:numCache>
            </c:numRef>
          </c:xVal>
          <c:yVal>
            <c:numRef>
              <c:f>[1]Symbole!$J$75:$K$75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8-D212-419F-BA38-72C786937E16}"/>
            </c:ext>
          </c:extLst>
        </c:ser>
        <c:ser>
          <c:idx val="202"/>
          <c:order val="201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[1]Symbole!$F$76:$G$76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[1]Symbole!$J$76:$K$76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9-D212-419F-BA38-72C786937E16}"/>
            </c:ext>
          </c:extLst>
        </c:ser>
        <c:ser>
          <c:idx val="203"/>
          <c:order val="202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[1]Symbole!$F$77:$G$77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[1]Symbole!$J$77:$K$77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A-D212-419F-BA38-72C786937E16}"/>
            </c:ext>
          </c:extLst>
        </c:ser>
        <c:ser>
          <c:idx val="204"/>
          <c:order val="203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[1]Symbole!$F$78:$G$78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[1]Symbole!$J$78:$K$78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B-D212-419F-BA38-72C786937E16}"/>
            </c:ext>
          </c:extLst>
        </c:ser>
        <c:ser>
          <c:idx val="205"/>
          <c:order val="204"/>
          <c:tx>
            <c:v>Rotzeigerw5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[1]Symbole!$F$79:$G$79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[1]Symbole!$J$79:$K$79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C-D212-419F-BA38-72C786937E16}"/>
            </c:ext>
          </c:extLst>
        </c:ser>
        <c:ser>
          <c:idx val="206"/>
          <c:order val="205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[1]Symbole!$F$80:$G$80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[1]Symbole!$J$80:$K$80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D-D212-419F-BA38-72C786937E16}"/>
            </c:ext>
          </c:extLst>
        </c:ser>
        <c:ser>
          <c:idx val="207"/>
          <c:order val="206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[1]Symbole!$F$81:$G$81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[1]Symbole!$J$81:$K$81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E-D212-419F-BA38-72C786937E16}"/>
            </c:ext>
          </c:extLst>
        </c:ser>
        <c:ser>
          <c:idx val="208"/>
          <c:order val="207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[1]Symbole!$F$82:$G$82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[1]Symbole!$J$82:$K$82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F-D212-419F-BA38-72C786937E16}"/>
            </c:ext>
          </c:extLst>
        </c:ser>
        <c:ser>
          <c:idx val="209"/>
          <c:order val="208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[1]Symbole!$F$83:$G$83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[1]Symbole!$J$83:$K$83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0-D212-419F-BA38-72C786937E16}"/>
            </c:ext>
          </c:extLst>
        </c:ser>
        <c:ser>
          <c:idx val="210"/>
          <c:order val="209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[1]Symbole!$F$84:$G$84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[1]Symbole!$J$84:$K$84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1-D212-419F-BA38-72C786937E16}"/>
            </c:ext>
          </c:extLst>
        </c:ser>
        <c:ser>
          <c:idx val="211"/>
          <c:order val="210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[1]Symbole!$F$85:$G$85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[1]Symbole!$J$85:$K$85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2-D212-419F-BA38-72C786937E16}"/>
            </c:ext>
          </c:extLst>
        </c:ser>
        <c:ser>
          <c:idx val="212"/>
          <c:order val="211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[1]Symbole!$F$86:$G$86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[1]Symbole!$J$86:$K$86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3-D212-419F-BA38-72C786937E16}"/>
            </c:ext>
          </c:extLst>
        </c:ser>
        <c:ser>
          <c:idx val="213"/>
          <c:order val="212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[1]Symbole!$F$87:$G$87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[1]Symbole!$J$87:$K$87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4-D212-419F-BA38-72C786937E16}"/>
            </c:ext>
          </c:extLst>
        </c:ser>
        <c:ser>
          <c:idx val="214"/>
          <c:order val="213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[1]Symbole!$F$88:$G$88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[1]Symbole!$J$88:$K$88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5-D212-419F-BA38-72C786937E16}"/>
            </c:ext>
          </c:extLst>
        </c:ser>
        <c:ser>
          <c:idx val="215"/>
          <c:order val="214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[1]Symbole!$F$89:$G$89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[1]Symbole!$J$89:$K$89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6-D212-419F-BA38-72C786937E16}"/>
            </c:ext>
          </c:extLst>
        </c:ser>
        <c:ser>
          <c:idx val="216"/>
          <c:order val="215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[1]Symbole!$F$90:$G$90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[1]Symbole!$J$90:$K$90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7-D212-419F-BA38-72C786937E16}"/>
            </c:ext>
          </c:extLst>
        </c:ser>
        <c:ser>
          <c:idx val="217"/>
          <c:order val="216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[1]Symbole!$F$91:$G$91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[1]Symbole!$J$91:$K$91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8-D212-419F-BA38-72C786937E16}"/>
            </c:ext>
          </c:extLst>
        </c:ser>
        <c:ser>
          <c:idx val="218"/>
          <c:order val="217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[1]Symbole!$F$92:$G$92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[1]Symbole!$J$92:$K$92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9-D212-419F-BA38-72C786937E16}"/>
            </c:ext>
          </c:extLst>
        </c:ser>
        <c:ser>
          <c:idx val="219"/>
          <c:order val="218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[1]Symbole!$F$93:$G$93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[1]Symbole!$J$93:$K$93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A-D212-419F-BA38-72C786937E16}"/>
            </c:ext>
          </c:extLst>
        </c:ser>
        <c:ser>
          <c:idx val="220"/>
          <c:order val="219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[1]Symbole!$F$94:$G$94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[1]Symbole!$J$94:$K$94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B-D212-419F-BA38-72C786937E16}"/>
            </c:ext>
          </c:extLst>
        </c:ser>
        <c:ser>
          <c:idx val="21"/>
          <c:order val="240"/>
          <c:tx>
            <c:v>Vorspannung 1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[1]ELasten!$J$316:$K$316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[1]ELasten!$L$316:$M$316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C-D212-419F-BA38-72C786937E16}"/>
            </c:ext>
          </c:extLst>
        </c:ser>
        <c:ser>
          <c:idx val="22"/>
          <c:order val="241"/>
          <c:tx>
            <c:v>Vorspannung 2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[1]ELasten!$J$317:$K$317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[1]ELasten!$L$317:$M$317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D-D212-419F-BA38-72C78693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64472"/>
        <c:axId val="142469960"/>
      </c:scatterChart>
      <c:scatterChart>
        <c:scatterStyle val="smoothMarker"/>
        <c:varyColors val="0"/>
        <c:ser>
          <c:idx val="221"/>
          <c:order val="220"/>
          <c:tx>
            <c:v>Knotenlast H 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[1]KLasten!$C$27:$G$27</c:f>
              <c:numCache>
                <c:formatCode>General</c:formatCode>
                <c:ptCount val="5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</c:numCache>
            </c:numRef>
          </c:xVal>
          <c:yVal>
            <c:numRef>
              <c:f>[1]KLasten!$H$27:$L$27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E-D212-419F-BA38-72C786937E16}"/>
            </c:ext>
          </c:extLst>
        </c:ser>
        <c:ser>
          <c:idx val="223"/>
          <c:order val="221"/>
          <c:tx>
            <c:v>Knotenlast H 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[1]KLasten!$C$28:$G$28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[1]KLasten!$H$28:$L$28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F-D212-419F-BA38-72C786937E16}"/>
            </c:ext>
          </c:extLst>
        </c:ser>
        <c:ser>
          <c:idx val="224"/>
          <c:order val="222"/>
          <c:tx>
            <c:v>Knotenlast H 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[1]KLasten!$C$29:$G$29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[1]KLasten!$H$29:$L$29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0-D212-419F-BA38-72C786937E16}"/>
            </c:ext>
          </c:extLst>
        </c:ser>
        <c:ser>
          <c:idx val="225"/>
          <c:order val="223"/>
          <c:tx>
            <c:v>Knotenlast H 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[1]KLasten!$C$30:$G$30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[1]KLasten!$H$30:$L$30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1-D212-419F-BA38-72C786937E16}"/>
            </c:ext>
          </c:extLst>
        </c:ser>
        <c:ser>
          <c:idx val="226"/>
          <c:order val="224"/>
          <c:tx>
            <c:v>Knotenlast H 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[1]KLasten!$C$31:$G$31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</c:numCache>
            </c:numRef>
          </c:xVal>
          <c:yVal>
            <c:numRef>
              <c:f>[1]KLasten!$H$31:$L$31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2-D212-419F-BA38-72C786937E16}"/>
            </c:ext>
          </c:extLst>
        </c:ser>
        <c:ser>
          <c:idx val="227"/>
          <c:order val="225"/>
          <c:tx>
            <c:v>Knotenlast H 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[1]KLasten!$C$32:$G$32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[1]KLasten!$H$32:$L$32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3-D212-419F-BA38-72C786937E16}"/>
            </c:ext>
          </c:extLst>
        </c:ser>
        <c:ser>
          <c:idx val="228"/>
          <c:order val="226"/>
          <c:tx>
            <c:v>Knotenlast H 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[1]KLasten!$C$33:$G$33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[1]KLasten!$H$33:$L$33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4-D212-419F-BA38-72C786937E16}"/>
            </c:ext>
          </c:extLst>
        </c:ser>
        <c:ser>
          <c:idx val="229"/>
          <c:order val="227"/>
          <c:tx>
            <c:v>Knotenlast H 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[1]KLasten!$C$34:$G$34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[1]KLasten!$H$34:$L$34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5-D212-419F-BA38-72C786937E16}"/>
            </c:ext>
          </c:extLst>
        </c:ser>
        <c:ser>
          <c:idx val="230"/>
          <c:order val="228"/>
          <c:tx>
            <c:v>Knotenlast H 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[1]KLasten!$C$35:$G$35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[1]KLasten!$H$35:$L$35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6-D212-419F-BA38-72C786937E16}"/>
            </c:ext>
          </c:extLst>
        </c:ser>
        <c:ser>
          <c:idx val="231"/>
          <c:order val="229"/>
          <c:tx>
            <c:v>Knotenlast H 10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[1]KLasten!$C$36:$G$36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[1]KLasten!$H$36:$L$36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7-D212-419F-BA38-72C786937E16}"/>
            </c:ext>
          </c:extLst>
        </c:ser>
        <c:ser>
          <c:idx val="232"/>
          <c:order val="230"/>
          <c:tx>
            <c:v>Knotenlast H 11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[1]KLasten!$C$37:$G$37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[1]KLasten!$H$37:$L$37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8-D212-419F-BA38-72C786937E16}"/>
            </c:ext>
          </c:extLst>
        </c:ser>
        <c:ser>
          <c:idx val="233"/>
          <c:order val="231"/>
          <c:tx>
            <c:v>Knotenlast H 12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[1]KLasten!$C$38:$G$38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[1]KLasten!$H$38:$L$38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9-D212-419F-BA38-72C786937E16}"/>
            </c:ext>
          </c:extLst>
        </c:ser>
        <c:ser>
          <c:idx val="234"/>
          <c:order val="232"/>
          <c:tx>
            <c:v>Knotenlast H 13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[1]KLasten!$C$39:$G$39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[1]KLasten!$H$39:$L$39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A-D212-419F-BA38-72C786937E16}"/>
            </c:ext>
          </c:extLst>
        </c:ser>
        <c:ser>
          <c:idx val="235"/>
          <c:order val="233"/>
          <c:tx>
            <c:v>Knotenlast H 14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[1]KLasten!$C$40:$G$40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[1]KLasten!$H$40:$L$40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B-D212-419F-BA38-72C786937E16}"/>
            </c:ext>
          </c:extLst>
        </c:ser>
        <c:ser>
          <c:idx val="236"/>
          <c:order val="234"/>
          <c:tx>
            <c:v>Knotenlast H 15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[1]KLasten!$C$41:$G$41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[1]KLasten!$H$41:$L$41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C-D212-419F-BA38-72C786937E16}"/>
            </c:ext>
          </c:extLst>
        </c:ser>
        <c:ser>
          <c:idx val="237"/>
          <c:order val="235"/>
          <c:tx>
            <c:v>Knotenlast H 16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[1]KLasten!$C$42:$G$42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[1]KLasten!$H$42:$L$42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D-D212-419F-BA38-72C786937E16}"/>
            </c:ext>
          </c:extLst>
        </c:ser>
        <c:ser>
          <c:idx val="238"/>
          <c:order val="236"/>
          <c:tx>
            <c:v>Knotenlast H 17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[1]KLasten!$C$43:$G$43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[1]KLasten!$H$43:$L$43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E-D212-419F-BA38-72C786937E16}"/>
            </c:ext>
          </c:extLst>
        </c:ser>
        <c:ser>
          <c:idx val="239"/>
          <c:order val="237"/>
          <c:tx>
            <c:v>Knotenlast H 19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[1]KLasten!$C$45:$G$45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[1]KLasten!$H$45:$L$45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F-D212-419F-BA38-72C786937E16}"/>
            </c:ext>
          </c:extLst>
        </c:ser>
        <c:ser>
          <c:idx val="242"/>
          <c:order val="238"/>
          <c:tx>
            <c:v>Knotenlast H 20</c:v>
          </c:tx>
          <c:spPr>
            <a:ln w="12700" cmpd="sng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[1]KLasten!$C$46:$G$46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[1]KLasten!$H$46:$L$46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F0-D212-419F-BA38-72C786937E16}"/>
            </c:ext>
          </c:extLst>
        </c:ser>
        <c:ser>
          <c:idx val="20"/>
          <c:order val="239"/>
          <c:tx>
            <c:v>Knotenlast H 18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[1]KLasten!$C$44:$G$44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[1]KLasten!$H$44:$L$44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F1-D212-419F-BA38-72C78693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64472"/>
        <c:axId val="142469960"/>
      </c:scatterChart>
      <c:valAx>
        <c:axId val="1424644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42469960"/>
        <c:crosses val="autoZero"/>
        <c:crossBetween val="midCat"/>
        <c:majorUnit val="1.0000000000000004E-6"/>
      </c:valAx>
      <c:valAx>
        <c:axId val="1424699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42464472"/>
        <c:crosses val="autoZero"/>
        <c:crossBetween val="midCat"/>
        <c:majorUnit val="1.0000000000000004E-6"/>
      </c:valAx>
      <c:spPr>
        <a:solidFill>
          <a:srgbClr val="C0C0C0"/>
        </a:solidFill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7272585435771079E-2"/>
          <c:y val="2.4136205445049946E-2"/>
          <c:w val="0.95945446873636242"/>
          <c:h val="0.95707060639093389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PlotData!$CF$7:$CF$10</c:f>
              <c:numCache>
                <c:formatCode>General</c:formatCode>
                <c:ptCount val="4"/>
                <c:pt idx="0">
                  <c:v>-13.739491087075569</c:v>
                </c:pt>
                <c:pt idx="1">
                  <c:v>7.8871236493144377</c:v>
                </c:pt>
                <c:pt idx="2">
                  <c:v>7.8871236493144377</c:v>
                </c:pt>
                <c:pt idx="3">
                  <c:v>-13.739491087075569</c:v>
                </c:pt>
              </c:numCache>
            </c:numRef>
          </c:xVal>
          <c:yVal>
            <c:numRef>
              <c:f>PlotData!$CG$7:$CG$10</c:f>
              <c:numCache>
                <c:formatCode>General</c:formatCode>
                <c:ptCount val="4"/>
                <c:pt idx="0">
                  <c:v>10.883187551533766</c:v>
                </c:pt>
                <c:pt idx="1">
                  <c:v>10.883187551533766</c:v>
                </c:pt>
                <c:pt idx="2">
                  <c:v>-10.743427184856241</c:v>
                </c:pt>
                <c:pt idx="3">
                  <c:v>-10.743427184856241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12-44AB-9946-BD3AA8BEC172}"/>
            </c:ext>
          </c:extLst>
        </c:ser>
        <c:ser>
          <c:idx val="21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-13</c:v>
                </c:pt>
                <c:pt idx="1">
                  <c:v>-12.257840987388821</c:v>
                </c:pt>
                <c:pt idx="2">
                  <c:v>-13.742159012611179</c:v>
                </c:pt>
                <c:pt idx="3">
                  <c:v>-13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4</c:v>
                </c:pt>
                <c:pt idx="1">
                  <c:v>5.2854194098425618</c:v>
                </c:pt>
                <c:pt idx="2">
                  <c:v>5.2854194098425618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12-44AB-9946-BD3AA8BEC172}"/>
            </c:ext>
          </c:extLst>
        </c:ser>
        <c:ser>
          <c:idx val="22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-6.7506070024078291</c:v>
                </c:pt>
                <c:pt idx="1">
                  <c:v>-6.7506070024078291</c:v>
                </c:pt>
                <c:pt idx="2">
                  <c:v>-6.7506070024078291</c:v>
                </c:pt>
                <c:pt idx="3">
                  <c:v>-6.7506070024078291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5.7860929086775261</c:v>
                </c:pt>
                <c:pt idx="1">
                  <c:v>5.7860929086775261</c:v>
                </c:pt>
                <c:pt idx="2">
                  <c:v>5.7860929086775261</c:v>
                </c:pt>
                <c:pt idx="3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12-44AB-9946-BD3AA8BEC172}"/>
            </c:ext>
          </c:extLst>
        </c:ser>
        <c:ser>
          <c:idx val="23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-0.4180830056182685</c:v>
                </c:pt>
                <c:pt idx="1">
                  <c:v>-0.4180830056182685</c:v>
                </c:pt>
                <c:pt idx="2">
                  <c:v>-0.4180830056182685</c:v>
                </c:pt>
                <c:pt idx="3">
                  <c:v>-0.4180830056182685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6.5200088768990163</c:v>
                </c:pt>
                <c:pt idx="1">
                  <c:v>6.5200088768990163</c:v>
                </c:pt>
                <c:pt idx="2">
                  <c:v>6.5200088768990163</c:v>
                </c:pt>
                <c:pt idx="3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12-44AB-9946-BD3AA8BEC172}"/>
            </c:ext>
          </c:extLst>
        </c:ser>
        <c:ser>
          <c:idx val="24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5.9144409911712916</c:v>
                </c:pt>
                <c:pt idx="1">
                  <c:v>5.9144409911712916</c:v>
                </c:pt>
                <c:pt idx="2">
                  <c:v>5.9144409911712916</c:v>
                </c:pt>
                <c:pt idx="3">
                  <c:v>5.9144409911712916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5.7860929086775252</c:v>
                </c:pt>
                <c:pt idx="1">
                  <c:v>5.7860929086775252</c:v>
                </c:pt>
                <c:pt idx="2">
                  <c:v>5.7860929086775252</c:v>
                </c:pt>
                <c:pt idx="3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12-44AB-9946-BD3AA8BEC172}"/>
            </c:ext>
          </c:extLst>
        </c:ser>
        <c:ser>
          <c:idx val="25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12.163833988763461</c:v>
                </c:pt>
                <c:pt idx="1">
                  <c:v>12.90599300137464</c:v>
                </c:pt>
                <c:pt idx="2">
                  <c:v>11.421674976152282</c:v>
                </c:pt>
                <c:pt idx="3">
                  <c:v>12.163833988763461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4</c:v>
                </c:pt>
                <c:pt idx="1">
                  <c:v>5.2854194098425618</c:v>
                </c:pt>
                <c:pt idx="2">
                  <c:v>5.2854194098425618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12-44AB-9946-BD3AA8BEC172}"/>
            </c:ext>
          </c:extLst>
        </c:ser>
        <c:ser>
          <c:idx val="26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-6.1686900080260987</c:v>
                </c:pt>
                <c:pt idx="1">
                  <c:v>-6.1686900080260987</c:v>
                </c:pt>
                <c:pt idx="2">
                  <c:v>-6.1686900080260987</c:v>
                </c:pt>
                <c:pt idx="3">
                  <c:v>-6.1686900080260987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-0.46330008891464325</c:v>
                </c:pt>
                <c:pt idx="1">
                  <c:v>-0.46330008891464325</c:v>
                </c:pt>
                <c:pt idx="2">
                  <c:v>-0.46330008891464325</c:v>
                </c:pt>
                <c:pt idx="3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12-44AB-9946-BD3AA8BEC172}"/>
            </c:ext>
          </c:extLst>
        </c:ser>
        <c:ser>
          <c:idx val="27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-0.41808300561826928</c:v>
                </c:pt>
                <c:pt idx="1">
                  <c:v>-0.41808300561826928</c:v>
                </c:pt>
                <c:pt idx="2">
                  <c:v>-0.41808300561826928</c:v>
                </c:pt>
                <c:pt idx="3">
                  <c:v>-0.41808300561826928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0.35374687850423658</c:v>
                </c:pt>
                <c:pt idx="1">
                  <c:v>0.35374687850423658</c:v>
                </c:pt>
                <c:pt idx="2">
                  <c:v>0.35374687850423658</c:v>
                </c:pt>
                <c:pt idx="3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12-44AB-9946-BD3AA8BEC172}"/>
            </c:ext>
          </c:extLst>
        </c:ser>
        <c:ser>
          <c:idx val="28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5.3325239967895603</c:v>
                </c:pt>
                <c:pt idx="1">
                  <c:v>5.3325239967895603</c:v>
                </c:pt>
                <c:pt idx="2">
                  <c:v>5.3325239967895603</c:v>
                </c:pt>
                <c:pt idx="3">
                  <c:v>5.3325239967895603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-0.4633000889146448</c:v>
                </c:pt>
                <c:pt idx="1">
                  <c:v>-0.4633000889146448</c:v>
                </c:pt>
                <c:pt idx="2">
                  <c:v>-0.4633000889146448</c:v>
                </c:pt>
                <c:pt idx="3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412-44AB-9946-BD3AA8BEC172}"/>
            </c:ext>
          </c:extLst>
        </c:ser>
        <c:ser>
          <c:idx val="29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412-44AB-9946-BD3AA8BEC172}"/>
            </c:ext>
          </c:extLst>
        </c:ser>
        <c:ser>
          <c:idx val="30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412-44AB-9946-BD3AA8BEC172}"/>
            </c:ext>
          </c:extLst>
        </c:ser>
        <c:ser>
          <c:idx val="31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412-44AB-9946-BD3AA8BEC172}"/>
            </c:ext>
          </c:extLst>
        </c:ser>
        <c:ser>
          <c:idx val="32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412-44AB-9946-BD3AA8BEC172}"/>
            </c:ext>
          </c:extLst>
        </c:ser>
        <c:ser>
          <c:idx val="33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6412-44AB-9946-BD3AA8BEC172}"/>
            </c:ext>
          </c:extLst>
        </c:ser>
        <c:ser>
          <c:idx val="34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412-44AB-9946-BD3AA8BEC172}"/>
            </c:ext>
          </c:extLst>
        </c:ser>
        <c:ser>
          <c:idx val="35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6412-44AB-9946-BD3AA8BEC172}"/>
            </c:ext>
          </c:extLst>
        </c:ser>
        <c:ser>
          <c:idx val="36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412-44AB-9946-BD3AA8BEC172}"/>
            </c:ext>
          </c:extLst>
        </c:ser>
        <c:ser>
          <c:idx val="37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412-44AB-9946-BD3AA8BEC172}"/>
            </c:ext>
          </c:extLst>
        </c:ser>
        <c:ser>
          <c:idx val="38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6412-44AB-9946-BD3AA8BEC172}"/>
            </c:ext>
          </c:extLst>
        </c:ser>
        <c:ser>
          <c:idx val="39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6412-44AB-9946-BD3AA8BEC172}"/>
            </c:ext>
          </c:extLst>
        </c:ser>
        <c:ser>
          <c:idx val="40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6412-44AB-9946-BD3AA8BEC172}"/>
            </c:ext>
          </c:extLst>
        </c:ser>
        <c:ser>
          <c:idx val="41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-13</c:v>
                </c:pt>
                <c:pt idx="1">
                  <c:v>-11.714580590157439</c:v>
                </c:pt>
                <c:pt idx="2">
                  <c:v>-11.714580590157439</c:v>
                </c:pt>
                <c:pt idx="3">
                  <c:v>-13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4</c:v>
                </c:pt>
                <c:pt idx="1">
                  <c:v>4.7421590126111788</c:v>
                </c:pt>
                <c:pt idx="2">
                  <c:v>3.2578409873888212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6412-44AB-9946-BD3AA8BEC172}"/>
            </c:ext>
          </c:extLst>
        </c:ser>
        <c:ser>
          <c:idx val="42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6412-44AB-9946-BD3AA8BEC172}"/>
            </c:ext>
          </c:extLst>
        </c:ser>
        <c:ser>
          <c:idx val="43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6412-44AB-9946-BD3AA8BEC172}"/>
            </c:ext>
          </c:extLst>
        </c:ser>
        <c:ser>
          <c:idx val="44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[1]Symbole!$C$32:$F$32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[1]Symbole!$G$32:$J$32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6412-44AB-9946-BD3AA8BEC172}"/>
            </c:ext>
          </c:extLst>
        </c:ser>
        <c:ser>
          <c:idx val="45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[1]Symbole!$C$33:$F$33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</c:numCache>
            </c:numRef>
          </c:xVal>
          <c:yVal>
            <c:numRef>
              <c:f>[1]Symbole!$G$33:$J$33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6412-44AB-9946-BD3AA8BEC172}"/>
            </c:ext>
          </c:extLst>
        </c:ser>
        <c:ser>
          <c:idx val="46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[1]Symbole!$C$34:$F$34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[1]Symbole!$G$34:$J$34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6412-44AB-9946-BD3AA8BEC172}"/>
            </c:ext>
          </c:extLst>
        </c:ser>
        <c:ser>
          <c:idx val="47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[1]Symbole!$C$35:$F$35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[1]Symbole!$G$35:$J$35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6412-44AB-9946-BD3AA8BEC172}"/>
            </c:ext>
          </c:extLst>
        </c:ser>
        <c:ser>
          <c:idx val="48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[1]Symbole!$C$36:$F$36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[1]Symbole!$G$36:$J$36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6412-44AB-9946-BD3AA8BEC172}"/>
            </c:ext>
          </c:extLst>
        </c:ser>
        <c:ser>
          <c:idx val="49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[1]Symbole!$C$37:$F$37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[1]Symbole!$G$37:$J$37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6412-44AB-9946-BD3AA8BEC172}"/>
            </c:ext>
          </c:extLst>
        </c:ser>
        <c:ser>
          <c:idx val="50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[1]Symbole!$C$38:$F$38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[1]Symbole!$G$38:$J$38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6412-44AB-9946-BD3AA8BEC172}"/>
            </c:ext>
          </c:extLst>
        </c:ser>
        <c:ser>
          <c:idx val="51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[1]Symbole!$C$39:$F$39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[1]Symbole!$G$39:$J$39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6412-44AB-9946-BD3AA8BEC172}"/>
            </c:ext>
          </c:extLst>
        </c:ser>
        <c:ser>
          <c:idx val="52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[1]Symbole!$C$40:$F$40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[1]Symbole!$G$40:$J$40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6412-44AB-9946-BD3AA8BEC172}"/>
            </c:ext>
          </c:extLst>
        </c:ser>
        <c:ser>
          <c:idx val="53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[1]Symbole!$C$41:$F$41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[1]Symbole!$G$41:$J$41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6412-44AB-9946-BD3AA8BEC172}"/>
            </c:ext>
          </c:extLst>
        </c:ser>
        <c:ser>
          <c:idx val="54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[1]Symbole!$C$42:$F$42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[1]Symbole!$G$42:$J$42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6412-44AB-9946-BD3AA8BEC172}"/>
            </c:ext>
          </c:extLst>
        </c:ser>
        <c:ser>
          <c:idx val="55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[1]Symbole!$C$43:$F$43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[1]Symbole!$G$43:$J$43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6412-44AB-9946-BD3AA8BEC172}"/>
            </c:ext>
          </c:extLst>
        </c:ser>
        <c:ser>
          <c:idx val="56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[1]Symbole!$C$44:$F$44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[1]Symbole!$G$44:$J$44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6412-44AB-9946-BD3AA8BEC172}"/>
            </c:ext>
          </c:extLst>
        </c:ser>
        <c:ser>
          <c:idx val="57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[1]Symbole!$C$45:$F$45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[1]Symbole!$G$45:$J$45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6412-44AB-9946-BD3AA8BEC172}"/>
            </c:ext>
          </c:extLst>
        </c:ser>
        <c:ser>
          <c:idx val="58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[1]Symbole!$C$46:$F$46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[1]Symbole!$G$46:$J$46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6-6412-44AB-9946-BD3AA8BEC172}"/>
            </c:ext>
          </c:extLst>
        </c:ser>
        <c:ser>
          <c:idx val="59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[1]Symbole!$C$47:$F$47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[1]Symbole!$G$47:$J$47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6412-44AB-9946-BD3AA8BEC172}"/>
            </c:ext>
          </c:extLst>
        </c:ser>
        <c:ser>
          <c:idx val="60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[1]Symbole!$C$48:$F$48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[1]Symbole!$G$48:$J$48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6412-44AB-9946-BD3AA8BEC172}"/>
            </c:ext>
          </c:extLst>
        </c:ser>
        <c:ser>
          <c:idx val="61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6412-44AB-9946-BD3AA8BEC172}"/>
            </c:ext>
          </c:extLst>
        </c:ser>
        <c:ser>
          <c:idx val="62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-6.7506070024078291</c:v>
                </c:pt>
                <c:pt idx="1">
                  <c:v>-6.7506070024078291</c:v>
                </c:pt>
                <c:pt idx="2">
                  <c:v>-6.7506070024078291</c:v>
                </c:pt>
                <c:pt idx="3">
                  <c:v>-6.7506070024078291</c:v>
                </c:pt>
                <c:pt idx="4">
                  <c:v>-6.7506070024078291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5.7860929086775261</c:v>
                </c:pt>
                <c:pt idx="1">
                  <c:v>5.7860929086775261</c:v>
                </c:pt>
                <c:pt idx="2">
                  <c:v>5.7860929086775261</c:v>
                </c:pt>
                <c:pt idx="3">
                  <c:v>5.7860929086775261</c:v>
                </c:pt>
                <c:pt idx="4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6412-44AB-9946-BD3AA8BEC172}"/>
            </c:ext>
          </c:extLst>
        </c:ser>
        <c:ser>
          <c:idx val="63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-0.4180830056182685</c:v>
                </c:pt>
                <c:pt idx="1">
                  <c:v>-0.4180830056182685</c:v>
                </c:pt>
                <c:pt idx="2">
                  <c:v>-0.4180830056182685</c:v>
                </c:pt>
                <c:pt idx="3">
                  <c:v>-0.4180830056182685</c:v>
                </c:pt>
                <c:pt idx="4">
                  <c:v>-0.4180830056182685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6.5200088768990163</c:v>
                </c:pt>
                <c:pt idx="1">
                  <c:v>6.5200088768990163</c:v>
                </c:pt>
                <c:pt idx="2">
                  <c:v>6.5200088768990163</c:v>
                </c:pt>
                <c:pt idx="3">
                  <c:v>6.5200088768990163</c:v>
                </c:pt>
                <c:pt idx="4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6412-44AB-9946-BD3AA8BEC172}"/>
            </c:ext>
          </c:extLst>
        </c:ser>
        <c:ser>
          <c:idx val="64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5.9144409911712916</c:v>
                </c:pt>
                <c:pt idx="1">
                  <c:v>5.9144409911712916</c:v>
                </c:pt>
                <c:pt idx="2">
                  <c:v>5.9144409911712916</c:v>
                </c:pt>
                <c:pt idx="3">
                  <c:v>5.9144409911712916</c:v>
                </c:pt>
                <c:pt idx="4">
                  <c:v>5.9144409911712916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5.7860929086775252</c:v>
                </c:pt>
                <c:pt idx="1">
                  <c:v>5.7860929086775252</c:v>
                </c:pt>
                <c:pt idx="2">
                  <c:v>5.7860929086775252</c:v>
                </c:pt>
                <c:pt idx="3">
                  <c:v>5.7860929086775252</c:v>
                </c:pt>
                <c:pt idx="4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C-6412-44AB-9946-BD3AA8BEC172}"/>
            </c:ext>
          </c:extLst>
        </c:ser>
        <c:ser>
          <c:idx val="65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12.163833988763461</c:v>
                </c:pt>
                <c:pt idx="1">
                  <c:v>12.163833988763461</c:v>
                </c:pt>
                <c:pt idx="2">
                  <c:v>12.163833988763461</c:v>
                </c:pt>
                <c:pt idx="3">
                  <c:v>12.163833988763461</c:v>
                </c:pt>
                <c:pt idx="4">
                  <c:v>12.163833988763461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6412-44AB-9946-BD3AA8BEC172}"/>
            </c:ext>
          </c:extLst>
        </c:ser>
        <c:ser>
          <c:idx val="66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-6.1686900080260987</c:v>
                </c:pt>
                <c:pt idx="1">
                  <c:v>-6.1686900080260987</c:v>
                </c:pt>
                <c:pt idx="2">
                  <c:v>-6.1686900080260987</c:v>
                </c:pt>
                <c:pt idx="3">
                  <c:v>-6.1686900080260987</c:v>
                </c:pt>
                <c:pt idx="4">
                  <c:v>-6.1686900080260987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-0.46330008891464325</c:v>
                </c:pt>
                <c:pt idx="1">
                  <c:v>-0.46330008891464325</c:v>
                </c:pt>
                <c:pt idx="2">
                  <c:v>-0.46330008891464325</c:v>
                </c:pt>
                <c:pt idx="3">
                  <c:v>-0.46330008891464325</c:v>
                </c:pt>
                <c:pt idx="4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6412-44AB-9946-BD3AA8BEC172}"/>
            </c:ext>
          </c:extLst>
        </c:ser>
        <c:ser>
          <c:idx val="67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-0.41808300561826928</c:v>
                </c:pt>
                <c:pt idx="1">
                  <c:v>-0.41808300561826928</c:v>
                </c:pt>
                <c:pt idx="2">
                  <c:v>-0.41808300561826928</c:v>
                </c:pt>
                <c:pt idx="3">
                  <c:v>-0.41808300561826928</c:v>
                </c:pt>
                <c:pt idx="4">
                  <c:v>-0.41808300561826928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0.35374687850423658</c:v>
                </c:pt>
                <c:pt idx="1">
                  <c:v>0.35374687850423658</c:v>
                </c:pt>
                <c:pt idx="2">
                  <c:v>0.35374687850423658</c:v>
                </c:pt>
                <c:pt idx="3">
                  <c:v>0.35374687850423658</c:v>
                </c:pt>
                <c:pt idx="4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6412-44AB-9946-BD3AA8BEC172}"/>
            </c:ext>
          </c:extLst>
        </c:ser>
        <c:ser>
          <c:idx val="68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5.3325239967895603</c:v>
                </c:pt>
                <c:pt idx="1">
                  <c:v>5.3325239967895603</c:v>
                </c:pt>
                <c:pt idx="2">
                  <c:v>5.3325239967895603</c:v>
                </c:pt>
                <c:pt idx="3">
                  <c:v>5.3325239967895603</c:v>
                </c:pt>
                <c:pt idx="4">
                  <c:v>5.3325239967895603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-0.4633000889146448</c:v>
                </c:pt>
                <c:pt idx="1">
                  <c:v>-0.4633000889146448</c:v>
                </c:pt>
                <c:pt idx="2">
                  <c:v>-0.4633000889146448</c:v>
                </c:pt>
                <c:pt idx="3">
                  <c:v>-0.4633000889146448</c:v>
                </c:pt>
                <c:pt idx="4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6412-44AB-9946-BD3AA8BEC172}"/>
            </c:ext>
          </c:extLst>
        </c:ser>
        <c:ser>
          <c:idx val="69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1-6412-44AB-9946-BD3AA8BEC172}"/>
            </c:ext>
          </c:extLst>
        </c:ser>
        <c:ser>
          <c:idx val="70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6412-44AB-9946-BD3AA8BEC172}"/>
            </c:ext>
          </c:extLst>
        </c:ser>
        <c:ser>
          <c:idx val="71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6412-44AB-9946-BD3AA8BEC172}"/>
            </c:ext>
          </c:extLst>
        </c:ser>
        <c:ser>
          <c:idx val="72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4-6412-44AB-9946-BD3AA8BEC172}"/>
            </c:ext>
          </c:extLst>
        </c:ser>
        <c:ser>
          <c:idx val="73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5-6412-44AB-9946-BD3AA8BEC172}"/>
            </c:ext>
          </c:extLst>
        </c:ser>
        <c:ser>
          <c:idx val="74"/>
          <c:order val="54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[1]Symbole!$P$65:$T$65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[1]Symbole!$U$65:$Y$65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6412-44AB-9946-BD3AA8BEC172}"/>
            </c:ext>
          </c:extLst>
        </c:ser>
        <c:ser>
          <c:idx val="75"/>
          <c:order val="55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[1]Symbole!$P$66:$T$66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[1]Symbole!$U$66:$Y$66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6412-44AB-9946-BD3AA8BEC172}"/>
            </c:ext>
          </c:extLst>
        </c:ser>
        <c:ser>
          <c:idx val="76"/>
          <c:order val="56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[1]Symbole!$P$67:$T$67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[1]Symbole!$U$67:$Y$67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6412-44AB-9946-BD3AA8BEC172}"/>
            </c:ext>
          </c:extLst>
        </c:ser>
        <c:ser>
          <c:idx val="77"/>
          <c:order val="57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[1]Symbole!$P$68:$T$68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[1]Symbole!$U$68:$Y$68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6412-44AB-9946-BD3AA8BEC172}"/>
            </c:ext>
          </c:extLst>
        </c:ser>
        <c:ser>
          <c:idx val="78"/>
          <c:order val="58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[1]Symbole!$P$69:$T$69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[1]Symbole!$U$69:$Y$69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A-6412-44AB-9946-BD3AA8BEC172}"/>
            </c:ext>
          </c:extLst>
        </c:ser>
        <c:ser>
          <c:idx val="79"/>
          <c:order val="59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[1]Symbole!$P$70:$T$70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[1]Symbole!$U$70:$Y$70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6412-44AB-9946-BD3AA8BEC172}"/>
            </c:ext>
          </c:extLst>
        </c:ser>
        <c:ser>
          <c:idx val="80"/>
          <c:order val="60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[1]Symbole!$P$71:$T$71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[1]Symbole!$U$71:$Y$71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C-6412-44AB-9946-BD3AA8BEC172}"/>
            </c:ext>
          </c:extLst>
        </c:ser>
        <c:ser>
          <c:idx val="0"/>
          <c:order val="61"/>
          <c:tx>
            <c:v>Verformt:1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PlotData!$BB$4:$BL$4</c:f>
              <c:numCache>
                <c:formatCode>General</c:formatCode>
                <c:ptCount val="11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</c:numCache>
            </c:numRef>
          </c:xVal>
          <c:yVal>
            <c:numRef>
              <c:f>PlotData!$BO$4:$BY$4</c:f>
              <c:numCache>
                <c:formatCode>General</c:formatCode>
                <c:ptCount val="11"/>
                <c:pt idx="0">
                  <c:v>4</c:v>
                </c:pt>
                <c:pt idx="1">
                  <c:v>3.9379920122225842</c:v>
                </c:pt>
                <c:pt idx="2">
                  <c:v>3.875984024445168</c:v>
                </c:pt>
                <c:pt idx="3">
                  <c:v>3.8139760366677518</c:v>
                </c:pt>
                <c:pt idx="4">
                  <c:v>3.751968048890336</c:v>
                </c:pt>
                <c:pt idx="5">
                  <c:v>3.6899600611129197</c:v>
                </c:pt>
                <c:pt idx="6">
                  <c:v>3.627952073335504</c:v>
                </c:pt>
                <c:pt idx="7">
                  <c:v>3.5659440855580891</c:v>
                </c:pt>
                <c:pt idx="8">
                  <c:v>3.5039360977806715</c:v>
                </c:pt>
                <c:pt idx="9">
                  <c:v>3.4419281100032579</c:v>
                </c:pt>
                <c:pt idx="10">
                  <c:v>3.3799201222258404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D-6412-44AB-9946-BD3AA8BEC172}"/>
            </c:ext>
          </c:extLst>
        </c:ser>
        <c:ser>
          <c:idx val="1"/>
          <c:order val="62"/>
          <c:tx>
            <c:v>Verformt:2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PlotData!$BB$5:$BL$5</c:f>
              <c:numCache>
                <c:formatCode>General</c:formatCode>
                <c:ptCount val="11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-4.0000000000000027</c:v>
                </c:pt>
                <c:pt idx="6">
                  <c:v>-3.4000000000000021</c:v>
                </c:pt>
                <c:pt idx="7">
                  <c:v>-2.8000000000000025</c:v>
                </c:pt>
                <c:pt idx="8">
                  <c:v>-2.2000000000000024</c:v>
                </c:pt>
                <c:pt idx="9">
                  <c:v>-1.6000000000000023</c:v>
                </c:pt>
                <c:pt idx="10">
                  <c:v>-1.0000000000000024</c:v>
                </c:pt>
              </c:numCache>
            </c:numRef>
          </c:xVal>
          <c:yVal>
            <c:numRef>
              <c:f>PlotData!$BO$5:$BY$5</c:f>
              <c:numCache>
                <c:formatCode>General</c:formatCode>
                <c:ptCount val="11"/>
                <c:pt idx="0">
                  <c:v>3.3799201222258404</c:v>
                </c:pt>
                <c:pt idx="1">
                  <c:v>3.3179121344484228</c:v>
                </c:pt>
                <c:pt idx="2">
                  <c:v>3.2559041466710097</c:v>
                </c:pt>
                <c:pt idx="3">
                  <c:v>3.1938961588935917</c:v>
                </c:pt>
                <c:pt idx="4">
                  <c:v>3.1318881711161781</c:v>
                </c:pt>
                <c:pt idx="5">
                  <c:v>3.0698801833387606</c:v>
                </c:pt>
                <c:pt idx="6">
                  <c:v>3.0078721955613474</c:v>
                </c:pt>
                <c:pt idx="7">
                  <c:v>2.9458642077839299</c:v>
                </c:pt>
                <c:pt idx="8">
                  <c:v>2.8838562200065123</c:v>
                </c:pt>
                <c:pt idx="9">
                  <c:v>2.8218482322290988</c:v>
                </c:pt>
                <c:pt idx="10">
                  <c:v>2.7598402444516812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E-6412-44AB-9946-BD3AA8BEC172}"/>
            </c:ext>
          </c:extLst>
        </c:ser>
        <c:ser>
          <c:idx val="2"/>
          <c:order val="63"/>
          <c:tx>
            <c:v>Verformt:3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PlotData!$BB$6:$BL$6</c:f>
              <c:numCache>
                <c:formatCode>General</c:formatCode>
                <c:ptCount val="11"/>
                <c:pt idx="0">
                  <c:v>-7.0000000000000009</c:v>
                </c:pt>
                <c:pt idx="1">
                  <c:v>-7.0620079877774167</c:v>
                </c:pt>
                <c:pt idx="2">
                  <c:v>-7.1240159755548325</c:v>
                </c:pt>
                <c:pt idx="3">
                  <c:v>-7.1860239633322491</c:v>
                </c:pt>
                <c:pt idx="4">
                  <c:v>-7.2480319511096649</c:v>
                </c:pt>
                <c:pt idx="5">
                  <c:v>-7.3100399388870807</c:v>
                </c:pt>
                <c:pt idx="6">
                  <c:v>-7.3720479266644965</c:v>
                </c:pt>
                <c:pt idx="7">
                  <c:v>-7.4340559144419149</c:v>
                </c:pt>
                <c:pt idx="8">
                  <c:v>-7.4960639022193281</c:v>
                </c:pt>
                <c:pt idx="9">
                  <c:v>-7.5580718899967465</c:v>
                </c:pt>
                <c:pt idx="10">
                  <c:v>-7.6200798777741596</c:v>
                </c:pt>
              </c:numCache>
            </c:numRef>
          </c:xVal>
          <c:yVal>
            <c:numRef>
              <c:f>PlotData!$BO$6:$BY$6</c:f>
              <c:numCache>
                <c:formatCode>General</c:formatCode>
                <c:ptCount val="11"/>
                <c:pt idx="0">
                  <c:v>3.3799201222258404</c:v>
                </c:pt>
                <c:pt idx="1">
                  <c:v>2.7799201222258407</c:v>
                </c:pt>
                <c:pt idx="2">
                  <c:v>2.1799201222258402</c:v>
                </c:pt>
                <c:pt idx="3">
                  <c:v>1.5799201222258403</c:v>
                </c:pt>
                <c:pt idx="4">
                  <c:v>0.97992012222584024</c:v>
                </c:pt>
                <c:pt idx="5">
                  <c:v>0.37992012222584015</c:v>
                </c:pt>
                <c:pt idx="6">
                  <c:v>-0.22007987777415994</c:v>
                </c:pt>
                <c:pt idx="7">
                  <c:v>-0.82007987777416003</c:v>
                </c:pt>
                <c:pt idx="8">
                  <c:v>-1.4200798777741601</c:v>
                </c:pt>
                <c:pt idx="9">
                  <c:v>-2.02007987777416</c:v>
                </c:pt>
                <c:pt idx="10">
                  <c:v>-2.6200798777741605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6412-44AB-9946-BD3AA8BEC172}"/>
            </c:ext>
          </c:extLst>
        </c:ser>
        <c:ser>
          <c:idx val="3"/>
          <c:order val="64"/>
          <c:tx>
            <c:v>Verformt:4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PlotData!$BB$7:$BL$7</c:f>
              <c:numCache>
                <c:formatCode>General</c:formatCode>
                <c:ptCount val="11"/>
                <c:pt idx="0">
                  <c:v>-1.0000000000000031</c:v>
                </c:pt>
                <c:pt idx="1">
                  <c:v>-1.0620079877774193</c:v>
                </c:pt>
                <c:pt idx="2">
                  <c:v>-1.1240159755548351</c:v>
                </c:pt>
                <c:pt idx="3">
                  <c:v>-1.1860239633322511</c:v>
                </c:pt>
                <c:pt idx="4">
                  <c:v>-1.2480319511096671</c:v>
                </c:pt>
                <c:pt idx="5">
                  <c:v>-1.3100399388870825</c:v>
                </c:pt>
                <c:pt idx="6">
                  <c:v>-1.3720479266644983</c:v>
                </c:pt>
                <c:pt idx="7">
                  <c:v>-1.4340559144419149</c:v>
                </c:pt>
                <c:pt idx="8">
                  <c:v>-1.4960639022193285</c:v>
                </c:pt>
                <c:pt idx="9">
                  <c:v>-1.5580718899967461</c:v>
                </c:pt>
                <c:pt idx="10">
                  <c:v>-1.6200798777741636</c:v>
                </c:pt>
              </c:numCache>
            </c:numRef>
          </c:xVal>
          <c:yVal>
            <c:numRef>
              <c:f>PlotData!$BO$7:$BY$7</c:f>
              <c:numCache>
                <c:formatCode>General</c:formatCode>
                <c:ptCount val="11"/>
                <c:pt idx="0">
                  <c:v>2.7598402444516812</c:v>
                </c:pt>
                <c:pt idx="1">
                  <c:v>2.1598402444516811</c:v>
                </c:pt>
                <c:pt idx="2">
                  <c:v>1.559840244451681</c:v>
                </c:pt>
                <c:pt idx="3">
                  <c:v>0.95984024445168092</c:v>
                </c:pt>
                <c:pt idx="4">
                  <c:v>0.35984024445168084</c:v>
                </c:pt>
                <c:pt idx="5">
                  <c:v>-0.24015975554831925</c:v>
                </c:pt>
                <c:pt idx="6">
                  <c:v>-0.84015975554831934</c:v>
                </c:pt>
                <c:pt idx="7">
                  <c:v>-1.4401597555483194</c:v>
                </c:pt>
                <c:pt idx="8">
                  <c:v>-2.0401597555483195</c:v>
                </c:pt>
                <c:pt idx="9">
                  <c:v>-2.6401597555483196</c:v>
                </c:pt>
                <c:pt idx="10">
                  <c:v>-3.2401597555483197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0-6412-44AB-9946-BD3AA8BEC172}"/>
            </c:ext>
          </c:extLst>
        </c:ser>
        <c:ser>
          <c:idx val="4"/>
          <c:order val="65"/>
          <c:tx>
            <c:v>Verformt:5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PlotData!$BB$8:$BL$8</c:f>
              <c:numCache>
                <c:formatCode>General</c:formatCode>
                <c:ptCount val="11"/>
                <c:pt idx="0">
                  <c:v>7.1476325622388686</c:v>
                </c:pt>
                <c:pt idx="1">
                  <c:v>6.710136613918503</c:v>
                </c:pt>
                <c:pt idx="2">
                  <c:v>6.3797904684775126</c:v>
                </c:pt>
                <c:pt idx="3">
                  <c:v>6.1298066751960549</c:v>
                </c:pt>
                <c:pt idx="4">
                  <c:v>5.9333977833542821</c:v>
                </c:pt>
                <c:pt idx="5">
                  <c:v>5.7637763422323527</c:v>
                </c:pt>
                <c:pt idx="6">
                  <c:v>5.5941549011104268</c:v>
                </c:pt>
                <c:pt idx="7">
                  <c:v>5.3977460092686549</c:v>
                </c:pt>
                <c:pt idx="8">
                  <c:v>5.1477622159871963</c:v>
                </c:pt>
                <c:pt idx="9">
                  <c:v>4.8174160705462059</c:v>
                </c:pt>
                <c:pt idx="10">
                  <c:v>4.3799201222258404</c:v>
                </c:pt>
              </c:numCache>
            </c:numRef>
          </c:xVal>
          <c:yVal>
            <c:numRef>
              <c:f>PlotData!$BO$8:$BY$8</c:f>
              <c:numCache>
                <c:formatCode>General</c:formatCode>
                <c:ptCount val="11"/>
                <c:pt idx="0">
                  <c:v>4</c:v>
                </c:pt>
                <c:pt idx="1">
                  <c:v>3.3479132902669706</c:v>
                </c:pt>
                <c:pt idx="2">
                  <c:v>2.6065350781344625</c:v>
                </c:pt>
                <c:pt idx="3">
                  <c:v>1.7981882392023447</c:v>
                </c:pt>
                <c:pt idx="4">
                  <c:v>0.94519564907048625</c:v>
                </c:pt>
                <c:pt idx="5">
                  <c:v>6.9880183338760338E-2</c:v>
                </c:pt>
                <c:pt idx="6">
                  <c:v>-0.80543528239296558</c:v>
                </c:pt>
                <c:pt idx="7">
                  <c:v>-1.6584278725248214</c:v>
                </c:pt>
                <c:pt idx="8">
                  <c:v>-2.4667747114569405</c:v>
                </c:pt>
                <c:pt idx="9">
                  <c:v>-3.2081529235894486</c:v>
                </c:pt>
                <c:pt idx="10">
                  <c:v>-3.8602396333224753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1-6412-44AB-9946-BD3AA8BEC172}"/>
            </c:ext>
          </c:extLst>
        </c:ser>
        <c:ser>
          <c:idx val="5"/>
          <c:order val="66"/>
          <c:tx>
            <c:v>Verformt:6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PlotData!$BB$9:$BL$9</c:f>
              <c:numCache>
                <c:formatCode>General</c:formatCode>
                <c:ptCount val="11"/>
                <c:pt idx="0">
                  <c:v>-13</c:v>
                </c:pt>
                <c:pt idx="1">
                  <c:v>-12.462007987777417</c:v>
                </c:pt>
                <c:pt idx="2">
                  <c:v>-11.924015975554832</c:v>
                </c:pt>
                <c:pt idx="3">
                  <c:v>-11.386023963332249</c:v>
                </c:pt>
                <c:pt idx="4">
                  <c:v>-10.848031951109666</c:v>
                </c:pt>
                <c:pt idx="5">
                  <c:v>-10.310039938887082</c:v>
                </c:pt>
                <c:pt idx="6">
                  <c:v>-9.7720479266644986</c:v>
                </c:pt>
                <c:pt idx="7">
                  <c:v>-9.2340559144419139</c:v>
                </c:pt>
                <c:pt idx="8">
                  <c:v>-8.6960639022193309</c:v>
                </c:pt>
                <c:pt idx="9">
                  <c:v>-8.1580718899967497</c:v>
                </c:pt>
                <c:pt idx="10">
                  <c:v>-7.6200798777741632</c:v>
                </c:pt>
              </c:numCache>
            </c:numRef>
          </c:xVal>
          <c:yVal>
            <c:numRef>
              <c:f>PlotData!$BO$9:$BY$9</c:f>
              <c:numCache>
                <c:formatCode>General</c:formatCode>
                <c:ptCount val="11"/>
                <c:pt idx="0">
                  <c:v>4</c:v>
                </c:pt>
                <c:pt idx="1">
                  <c:v>3.3379920122225841</c:v>
                </c:pt>
                <c:pt idx="2">
                  <c:v>2.6759840244451674</c:v>
                </c:pt>
                <c:pt idx="3">
                  <c:v>2.0139760366677515</c:v>
                </c:pt>
                <c:pt idx="4">
                  <c:v>1.351968048890335</c:v>
                </c:pt>
                <c:pt idx="5">
                  <c:v>0.68996006111291897</c:v>
                </c:pt>
                <c:pt idx="6">
                  <c:v>2.7952073335502925E-2</c:v>
                </c:pt>
                <c:pt idx="7">
                  <c:v>-0.63405591444191145</c:v>
                </c:pt>
                <c:pt idx="8">
                  <c:v>-1.2960639022193292</c:v>
                </c:pt>
                <c:pt idx="9">
                  <c:v>-1.9580718899967469</c:v>
                </c:pt>
                <c:pt idx="10">
                  <c:v>-2.6200798777741605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6412-44AB-9946-BD3AA8BEC172}"/>
            </c:ext>
          </c:extLst>
        </c:ser>
        <c:ser>
          <c:idx val="6"/>
          <c:order val="67"/>
          <c:tx>
            <c:v>Verformt:7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PlotData!$BB$10:$BL$10</c:f>
              <c:numCache>
                <c:formatCode>General</c:formatCode>
                <c:ptCount val="11"/>
                <c:pt idx="0">
                  <c:v>-7.6200798777741596</c:v>
                </c:pt>
                <c:pt idx="1">
                  <c:v>-7.02007987777416</c:v>
                </c:pt>
                <c:pt idx="2">
                  <c:v>-6.4200798777741603</c:v>
                </c:pt>
                <c:pt idx="3">
                  <c:v>-5.8200798777741607</c:v>
                </c:pt>
                <c:pt idx="4">
                  <c:v>-5.220079877774161</c:v>
                </c:pt>
                <c:pt idx="5">
                  <c:v>-4.6200798777741614</c:v>
                </c:pt>
                <c:pt idx="6">
                  <c:v>-4.0200798777741609</c:v>
                </c:pt>
                <c:pt idx="7">
                  <c:v>-3.4200798777741612</c:v>
                </c:pt>
                <c:pt idx="8">
                  <c:v>-2.8200798777741607</c:v>
                </c:pt>
                <c:pt idx="9">
                  <c:v>-2.220079877774161</c:v>
                </c:pt>
                <c:pt idx="10">
                  <c:v>-1.6200798777741607</c:v>
                </c:pt>
              </c:numCache>
            </c:numRef>
          </c:xVal>
          <c:yVal>
            <c:numRef>
              <c:f>PlotData!$BO$10:$BY$10</c:f>
              <c:numCache>
                <c:formatCode>General</c:formatCode>
                <c:ptCount val="11"/>
                <c:pt idx="0">
                  <c:v>-2.6200798777741596</c:v>
                </c:pt>
                <c:pt idx="1">
                  <c:v>-2.6820878655515772</c:v>
                </c:pt>
                <c:pt idx="2">
                  <c:v>-2.7440958533289947</c:v>
                </c:pt>
                <c:pt idx="3">
                  <c:v>-2.8061038411064083</c:v>
                </c:pt>
                <c:pt idx="4">
                  <c:v>-2.8681118288838259</c:v>
                </c:pt>
                <c:pt idx="5">
                  <c:v>-2.9301198166612394</c:v>
                </c:pt>
                <c:pt idx="6">
                  <c:v>-2.992127804438657</c:v>
                </c:pt>
                <c:pt idx="7">
                  <c:v>-3.0541357922160701</c:v>
                </c:pt>
                <c:pt idx="8">
                  <c:v>-3.1161437799934877</c:v>
                </c:pt>
                <c:pt idx="9">
                  <c:v>-3.1781517677709052</c:v>
                </c:pt>
                <c:pt idx="10">
                  <c:v>-3.2401597555483188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3-6412-44AB-9946-BD3AA8BEC172}"/>
            </c:ext>
          </c:extLst>
        </c:ser>
        <c:ser>
          <c:idx val="7"/>
          <c:order val="68"/>
          <c:tx>
            <c:v>Verformt:8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PlotData!$BB$11:$BL$11</c:f>
              <c:numCache>
                <c:formatCode>General</c:formatCode>
                <c:ptCount val="11"/>
                <c:pt idx="0">
                  <c:v>-1.6200798777741594</c:v>
                </c:pt>
                <c:pt idx="1">
                  <c:v>-1.0200798777741593</c:v>
                </c:pt>
                <c:pt idx="2">
                  <c:v>-0.42007987777415923</c:v>
                </c:pt>
                <c:pt idx="3">
                  <c:v>0.17992012222584086</c:v>
                </c:pt>
                <c:pt idx="4">
                  <c:v>0.77992012222584095</c:v>
                </c:pt>
                <c:pt idx="5">
                  <c:v>1.379920122225841</c:v>
                </c:pt>
                <c:pt idx="6">
                  <c:v>1.9799201222258411</c:v>
                </c:pt>
                <c:pt idx="7">
                  <c:v>2.5799201222258414</c:v>
                </c:pt>
                <c:pt idx="8">
                  <c:v>3.1799201222258411</c:v>
                </c:pt>
                <c:pt idx="9">
                  <c:v>3.7799201222258407</c:v>
                </c:pt>
                <c:pt idx="10">
                  <c:v>4.3799201222258404</c:v>
                </c:pt>
              </c:numCache>
            </c:numRef>
          </c:xVal>
          <c:yVal>
            <c:numRef>
              <c:f>PlotData!$BO$11:$BY$11</c:f>
              <c:numCache>
                <c:formatCode>General</c:formatCode>
                <c:ptCount val="11"/>
                <c:pt idx="0">
                  <c:v>-3.2401597555483188</c:v>
                </c:pt>
                <c:pt idx="1">
                  <c:v>-3.3021677433257368</c:v>
                </c:pt>
                <c:pt idx="2">
                  <c:v>-3.3641757311031544</c:v>
                </c:pt>
                <c:pt idx="3">
                  <c:v>-3.4261837188805719</c:v>
                </c:pt>
                <c:pt idx="4">
                  <c:v>-3.4881917066579895</c:v>
                </c:pt>
                <c:pt idx="5">
                  <c:v>-3.5501996944354031</c:v>
                </c:pt>
                <c:pt idx="6">
                  <c:v>-3.6122076822128202</c:v>
                </c:pt>
                <c:pt idx="7">
                  <c:v>-3.6742156699902342</c:v>
                </c:pt>
                <c:pt idx="8">
                  <c:v>-3.7362236577676518</c:v>
                </c:pt>
                <c:pt idx="9">
                  <c:v>-3.7982316455450649</c:v>
                </c:pt>
                <c:pt idx="10">
                  <c:v>-3.8602396333224744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4-6412-44AB-9946-BD3AA8BEC172}"/>
            </c:ext>
          </c:extLst>
        </c:ser>
        <c:ser>
          <c:idx val="8"/>
          <c:order val="69"/>
          <c:tx>
            <c:v>Verformt:9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PlotData!$BB$12:$BL$12</c:f>
              <c:numCache>
                <c:formatCode>General</c:formatCode>
                <c:ptCount val="11"/>
                <c:pt idx="0">
                  <c:v>-7</c:v>
                </c:pt>
                <c:pt idx="1">
                  <c:v>-6.4620079877774161</c:v>
                </c:pt>
                <c:pt idx="2">
                  <c:v>-5.9240159755548323</c:v>
                </c:pt>
                <c:pt idx="3">
                  <c:v>-5.3860239633322493</c:v>
                </c:pt>
                <c:pt idx="4">
                  <c:v>-4.8480319511096654</c:v>
                </c:pt>
                <c:pt idx="5">
                  <c:v>-4.3100399388870816</c:v>
                </c:pt>
                <c:pt idx="6">
                  <c:v>-3.7720479266644973</c:v>
                </c:pt>
                <c:pt idx="7">
                  <c:v>-3.2340559144419125</c:v>
                </c:pt>
                <c:pt idx="8">
                  <c:v>-2.69606390221933</c:v>
                </c:pt>
                <c:pt idx="9">
                  <c:v>-2.1580718899967475</c:v>
                </c:pt>
                <c:pt idx="10">
                  <c:v>-1.6200798777741607</c:v>
                </c:pt>
              </c:numCache>
            </c:numRef>
          </c:xVal>
          <c:yVal>
            <c:numRef>
              <c:f>PlotData!$BO$12:$BY$12</c:f>
              <c:numCache>
                <c:formatCode>General</c:formatCode>
                <c:ptCount val="11"/>
                <c:pt idx="0">
                  <c:v>3.3799201222258404</c:v>
                </c:pt>
                <c:pt idx="1">
                  <c:v>2.7179121344484227</c:v>
                </c:pt>
                <c:pt idx="2">
                  <c:v>2.0559041466710095</c:v>
                </c:pt>
                <c:pt idx="3">
                  <c:v>1.3938961588935914</c:v>
                </c:pt>
                <c:pt idx="4">
                  <c:v>0.73188817111617388</c:v>
                </c:pt>
                <c:pt idx="5">
                  <c:v>6.9880183338760338E-2</c:v>
                </c:pt>
                <c:pt idx="6">
                  <c:v>-0.59212780443865731</c:v>
                </c:pt>
                <c:pt idx="7">
                  <c:v>-1.254135792216071</c:v>
                </c:pt>
                <c:pt idx="8">
                  <c:v>-1.9161437799934886</c:v>
                </c:pt>
                <c:pt idx="9">
                  <c:v>-2.5781517677709065</c:v>
                </c:pt>
                <c:pt idx="10">
                  <c:v>-3.2401597555483197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5-6412-44AB-9946-BD3AA8BEC172}"/>
            </c:ext>
          </c:extLst>
        </c:ser>
        <c:ser>
          <c:idx val="9"/>
          <c:order val="70"/>
          <c:tx>
            <c:v>Verformt:10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PlotData!$BB$13:$BL$13</c:f>
              <c:numCache>
                <c:formatCode>General</c:formatCode>
                <c:ptCount val="11"/>
                <c:pt idx="0">
                  <c:v>-1.0000000000000013</c:v>
                </c:pt>
                <c:pt idx="1">
                  <c:v>-0.46200798777741792</c:v>
                </c:pt>
                <c:pt idx="2">
                  <c:v>7.5984024445165402E-2</c:v>
                </c:pt>
                <c:pt idx="3">
                  <c:v>0.61397603666774825</c:v>
                </c:pt>
                <c:pt idx="4">
                  <c:v>1.1519680488903312</c:v>
                </c:pt>
                <c:pt idx="5">
                  <c:v>1.6899600611129146</c:v>
                </c:pt>
                <c:pt idx="6">
                  <c:v>2.2279520733354983</c:v>
                </c:pt>
                <c:pt idx="7">
                  <c:v>2.7659440855580817</c:v>
                </c:pt>
                <c:pt idx="8">
                  <c:v>3.3039360977806682</c:v>
                </c:pt>
                <c:pt idx="9">
                  <c:v>3.8419281100032543</c:v>
                </c:pt>
                <c:pt idx="10">
                  <c:v>4.3799201222258404</c:v>
                </c:pt>
              </c:numCache>
            </c:numRef>
          </c:xVal>
          <c:yVal>
            <c:numRef>
              <c:f>PlotData!$BO$13:$BY$13</c:f>
              <c:numCache>
                <c:formatCode>General</c:formatCode>
                <c:ptCount val="11"/>
                <c:pt idx="0">
                  <c:v>2.7598402444516812</c:v>
                </c:pt>
                <c:pt idx="1">
                  <c:v>2.0978322566742635</c:v>
                </c:pt>
                <c:pt idx="2">
                  <c:v>1.4358242688968457</c:v>
                </c:pt>
                <c:pt idx="3">
                  <c:v>0.77381628111943224</c:v>
                </c:pt>
                <c:pt idx="4">
                  <c:v>0.11180829334201436</c:v>
                </c:pt>
                <c:pt idx="5">
                  <c:v>-0.55019969443540351</c:v>
                </c:pt>
                <c:pt idx="6">
                  <c:v>-1.2122076822128209</c:v>
                </c:pt>
                <c:pt idx="7">
                  <c:v>-1.8742156699902346</c:v>
                </c:pt>
                <c:pt idx="8">
                  <c:v>-2.5362236577676525</c:v>
                </c:pt>
                <c:pt idx="9">
                  <c:v>-3.1982316455450661</c:v>
                </c:pt>
                <c:pt idx="10">
                  <c:v>-3.8602396333224753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6-6412-44AB-9946-BD3AA8BEC172}"/>
            </c:ext>
          </c:extLst>
        </c:ser>
        <c:ser>
          <c:idx val="10"/>
          <c:order val="71"/>
          <c:tx>
            <c:v>Verformt:11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PlotData!$BB$14:$BL$14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PlotData!$BO$14:$BY$14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7-6412-44AB-9946-BD3AA8BEC172}"/>
            </c:ext>
          </c:extLst>
        </c:ser>
        <c:ser>
          <c:idx val="11"/>
          <c:order val="72"/>
          <c:tx>
            <c:v>Verformt:12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PlotData!$BB$15:$BL$15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PlotData!$BO$15:$BY$15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8-6412-44AB-9946-BD3AA8BEC172}"/>
            </c:ext>
          </c:extLst>
        </c:ser>
        <c:ser>
          <c:idx val="12"/>
          <c:order val="73"/>
          <c:tx>
            <c:v>Verformt:13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PlotData!$BB$16:$BL$16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PlotData!$BO$16:$BY$16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9-6412-44AB-9946-BD3AA8BEC172}"/>
            </c:ext>
          </c:extLst>
        </c:ser>
        <c:ser>
          <c:idx val="13"/>
          <c:order val="74"/>
          <c:tx>
            <c:v>Verformt:14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PlotData!$BB$17:$BL$17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PlotData!$BO$17:$BY$17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A-6412-44AB-9946-BD3AA8BEC172}"/>
            </c:ext>
          </c:extLst>
        </c:ser>
        <c:ser>
          <c:idx val="14"/>
          <c:order val="75"/>
          <c:tx>
            <c:v>Verformt:15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PlotData!$BB$18:$BL$18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PlotData!$BO$18:$BY$18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B-6412-44AB-9946-BD3AA8BEC172}"/>
            </c:ext>
          </c:extLst>
        </c:ser>
        <c:ser>
          <c:idx val="15"/>
          <c:order val="76"/>
          <c:tx>
            <c:v>Verformt:16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PlotData!$BB$19:$BL$19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PlotData!$BO$19:$BY$19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C-6412-44AB-9946-BD3AA8BEC172}"/>
            </c:ext>
          </c:extLst>
        </c:ser>
        <c:ser>
          <c:idx val="16"/>
          <c:order val="77"/>
          <c:tx>
            <c:v>Verformt:17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PlotData!$BB$20:$BL$20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PlotData!$BO$20:$BY$20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D-6412-44AB-9946-BD3AA8BEC172}"/>
            </c:ext>
          </c:extLst>
        </c:ser>
        <c:ser>
          <c:idx val="17"/>
          <c:order val="78"/>
          <c:tx>
            <c:v>Verformt:18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PlotData!$BB$21:$BL$21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PlotData!$BO$21:$BY$21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6412-44AB-9946-BD3AA8BEC172}"/>
            </c:ext>
          </c:extLst>
        </c:ser>
        <c:ser>
          <c:idx val="18"/>
          <c:order val="79"/>
          <c:tx>
            <c:v>Verformt:19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PlotData!$BB$22:$BL$22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PlotData!$BO$22:$BY$22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F-6412-44AB-9946-BD3AA8BEC172}"/>
            </c:ext>
          </c:extLst>
        </c:ser>
        <c:ser>
          <c:idx val="19"/>
          <c:order val="80"/>
          <c:tx>
            <c:v>Verformt:20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PlotData!$BB$23:$BL$23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PlotData!$BO$23:$BY$23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0-6412-44AB-9946-BD3AA8BEC172}"/>
            </c:ext>
          </c:extLst>
        </c:ser>
        <c:ser>
          <c:idx val="81"/>
          <c:order val="81"/>
          <c:tx>
            <c:v>Verformt:21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PlotData!$BB$24:$BL$24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PlotData!$BO$24:$BY$24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1-6412-44AB-9946-BD3AA8BEC172}"/>
            </c:ext>
          </c:extLst>
        </c:ser>
        <c:ser>
          <c:idx val="82"/>
          <c:order val="82"/>
          <c:tx>
            <c:v>Verformt:22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PlotData!$BB$25:$BL$25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PlotData!$BO$25:$BY$25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2-6412-44AB-9946-BD3AA8BEC172}"/>
            </c:ext>
          </c:extLst>
        </c:ser>
        <c:ser>
          <c:idx val="83"/>
          <c:order val="83"/>
          <c:tx>
            <c:v>Verformt:23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PlotData!$BB$26:$BL$26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PlotData!$BO$26:$BY$26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3-6412-44AB-9946-BD3AA8BEC172}"/>
            </c:ext>
          </c:extLst>
        </c:ser>
        <c:ser>
          <c:idx val="84"/>
          <c:order val="84"/>
          <c:tx>
            <c:v>Verformt:24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PlotData!$BB$27:$BL$27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PlotData!$BO$27:$BY$27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4-6412-44AB-9946-BD3AA8BEC172}"/>
            </c:ext>
          </c:extLst>
        </c:ser>
        <c:ser>
          <c:idx val="85"/>
          <c:order val="85"/>
          <c:tx>
            <c:v>Verformt:25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PlotData!$BB$28:$BL$28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PlotData!$BO$28:$BY$28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5-6412-44AB-9946-BD3AA8BEC172}"/>
            </c:ext>
          </c:extLst>
        </c:ser>
        <c:ser>
          <c:idx val="86"/>
          <c:order val="86"/>
          <c:tx>
            <c:v>Verformt:26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PlotData!$BB$29:$BL$29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PlotData!$BO$29:$BY$29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6-6412-44AB-9946-BD3AA8BEC172}"/>
            </c:ext>
          </c:extLst>
        </c:ser>
        <c:ser>
          <c:idx val="87"/>
          <c:order val="87"/>
          <c:tx>
            <c:v>Verformt:27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PlotData!$BB$30:$BL$30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PlotData!$BO$30:$BY$30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7-6412-44AB-9946-BD3AA8BEC172}"/>
            </c:ext>
          </c:extLst>
        </c:ser>
        <c:ser>
          <c:idx val="88"/>
          <c:order val="88"/>
          <c:tx>
            <c:v>Verformt:28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PlotData!$BB$31:$BL$31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PlotData!$BO$31:$BY$31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8-6412-44AB-9946-BD3AA8BEC172}"/>
            </c:ext>
          </c:extLst>
        </c:ser>
        <c:ser>
          <c:idx val="89"/>
          <c:order val="89"/>
          <c:tx>
            <c:v>Verformt:29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PlotData!$BB$32:$BL$32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PlotData!$BO$32:$BY$32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9-6412-44AB-9946-BD3AA8BEC172}"/>
            </c:ext>
          </c:extLst>
        </c:ser>
        <c:ser>
          <c:idx val="90"/>
          <c:order val="90"/>
          <c:tx>
            <c:v>Verformt:30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PlotData!$BB$33:$BL$33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PlotData!$BO$33:$BY$33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A-6412-44AB-9946-BD3AA8BEC172}"/>
            </c:ext>
          </c:extLst>
        </c:ser>
        <c:ser>
          <c:idx val="91"/>
          <c:order val="91"/>
          <c:tx>
            <c:v>Verformt:31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PlotData!$BB$34:$BL$34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PlotData!$BO$34:$BY$34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B-6412-44AB-9946-BD3AA8BEC172}"/>
            </c:ext>
          </c:extLst>
        </c:ser>
        <c:ser>
          <c:idx val="92"/>
          <c:order val="92"/>
          <c:tx>
            <c:v>Verformt:32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PlotData!$BB$35:$BL$35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PlotData!$BO$35:$BY$35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C-6412-44AB-9946-BD3AA8BEC172}"/>
            </c:ext>
          </c:extLst>
        </c:ser>
        <c:ser>
          <c:idx val="93"/>
          <c:order val="93"/>
          <c:tx>
            <c:v>Verformt:33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PlotData!$BB$36:$BL$36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PlotData!$BO$36:$BY$36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D-6412-44AB-9946-BD3AA8BEC172}"/>
            </c:ext>
          </c:extLst>
        </c:ser>
        <c:ser>
          <c:idx val="94"/>
          <c:order val="94"/>
          <c:tx>
            <c:v>Verformt:34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PlotData!$BB$37:$BL$37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PlotData!$BO$37:$BY$37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E-6412-44AB-9946-BD3AA8BEC172}"/>
            </c:ext>
          </c:extLst>
        </c:ser>
        <c:ser>
          <c:idx val="95"/>
          <c:order val="95"/>
          <c:tx>
            <c:v>Verformt:35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PlotData!$BB$38:$BL$38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PlotData!$BO$38:$BY$38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F-6412-44AB-9946-BD3AA8BEC172}"/>
            </c:ext>
          </c:extLst>
        </c:ser>
        <c:ser>
          <c:idx val="96"/>
          <c:order val="96"/>
          <c:tx>
            <c:v>Verformt:36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PlotData!$BB$39:$BL$39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PlotData!$BO$39:$BY$39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0-6412-44AB-9946-BD3AA8BEC172}"/>
            </c:ext>
          </c:extLst>
        </c:ser>
        <c:ser>
          <c:idx val="97"/>
          <c:order val="97"/>
          <c:tx>
            <c:v>Verformt:37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PlotData!$BB$40:$BL$40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PlotData!$BO$40:$BY$40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1-6412-44AB-9946-BD3AA8BEC172}"/>
            </c:ext>
          </c:extLst>
        </c:ser>
        <c:ser>
          <c:idx val="98"/>
          <c:order val="98"/>
          <c:tx>
            <c:v>Verformt:38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PlotData!$BB$41:$BL$41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PlotData!$BO$41:$BY$41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2-6412-44AB-9946-BD3AA8BEC172}"/>
            </c:ext>
          </c:extLst>
        </c:ser>
        <c:ser>
          <c:idx val="99"/>
          <c:order val="99"/>
          <c:tx>
            <c:v>Verformt:39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PlotData!$BB$42:$BL$42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PlotData!$BO$42:$BY$42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3-6412-44AB-9946-BD3AA8BEC172}"/>
            </c:ext>
          </c:extLst>
        </c:ser>
        <c:ser>
          <c:idx val="100"/>
          <c:order val="100"/>
          <c:tx>
            <c:v>Verformt:40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PlotData!$BB$43:$BL$43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PlotData!$BO$43:$BY$43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4-6412-44AB-9946-BD3AA8BEC172}"/>
            </c:ext>
          </c:extLst>
        </c:ser>
        <c:ser>
          <c:idx val="101"/>
          <c:order val="101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[1]Symbole!$Q$75:$R$75</c:f>
              <c:numCache>
                <c:formatCode>General</c:formatCode>
                <c:ptCount val="2"/>
                <c:pt idx="0">
                  <c:v>-13</c:v>
                </c:pt>
                <c:pt idx="1">
                  <c:v>-13</c:v>
                </c:pt>
              </c:numCache>
            </c:numRef>
          </c:xVal>
          <c:yVal>
            <c:numRef>
              <c:f>[1]Symbole!$U$75:$V$75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5-6412-44AB-9946-BD3AA8BEC172}"/>
            </c:ext>
          </c:extLst>
        </c:ser>
        <c:ser>
          <c:idx val="102"/>
          <c:order val="102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[1]Symbole!$Q$76:$R$76</c:f>
              <c:numCache>
                <c:formatCode>General</c:formatCode>
                <c:ptCount val="2"/>
                <c:pt idx="0">
                  <c:v>-6.7506070024078291</c:v>
                </c:pt>
                <c:pt idx="1">
                  <c:v>-6.7506070024078291</c:v>
                </c:pt>
              </c:numCache>
            </c:numRef>
          </c:xVal>
          <c:yVal>
            <c:numRef>
              <c:f>[1]Symbole!$U$76:$V$76</c:f>
              <c:numCache>
                <c:formatCode>General</c:formatCode>
                <c:ptCount val="2"/>
                <c:pt idx="0">
                  <c:v>5.7860929086775261</c:v>
                </c:pt>
                <c:pt idx="1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6-6412-44AB-9946-BD3AA8BEC172}"/>
            </c:ext>
          </c:extLst>
        </c:ser>
        <c:ser>
          <c:idx val="103"/>
          <c:order val="103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[1]Symbole!$Q$77:$R$77</c:f>
              <c:numCache>
                <c:formatCode>General</c:formatCode>
                <c:ptCount val="2"/>
                <c:pt idx="0">
                  <c:v>-0.4180830056182685</c:v>
                </c:pt>
                <c:pt idx="1">
                  <c:v>-0.4180830056182685</c:v>
                </c:pt>
              </c:numCache>
            </c:numRef>
          </c:xVal>
          <c:yVal>
            <c:numRef>
              <c:f>[1]Symbole!$U$77:$V$77</c:f>
              <c:numCache>
                <c:formatCode>General</c:formatCode>
                <c:ptCount val="2"/>
                <c:pt idx="0">
                  <c:v>6.5200088768990163</c:v>
                </c:pt>
                <c:pt idx="1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7-6412-44AB-9946-BD3AA8BEC172}"/>
            </c:ext>
          </c:extLst>
        </c:ser>
        <c:ser>
          <c:idx val="104"/>
          <c:order val="104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[1]Symbole!$Q$78:$R$78</c:f>
              <c:numCache>
                <c:formatCode>General</c:formatCode>
                <c:ptCount val="2"/>
                <c:pt idx="0">
                  <c:v>5.9144409911712916</c:v>
                </c:pt>
                <c:pt idx="1">
                  <c:v>5.9144409911712916</c:v>
                </c:pt>
              </c:numCache>
            </c:numRef>
          </c:xVal>
          <c:yVal>
            <c:numRef>
              <c:f>[1]Symbole!$U$78:$V$78</c:f>
              <c:numCache>
                <c:formatCode>General</c:formatCode>
                <c:ptCount val="2"/>
                <c:pt idx="0">
                  <c:v>5.7860929086775252</c:v>
                </c:pt>
                <c:pt idx="1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8-6412-44AB-9946-BD3AA8BEC172}"/>
            </c:ext>
          </c:extLst>
        </c:ser>
        <c:ser>
          <c:idx val="105"/>
          <c:order val="105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[1]Symbole!$Q$79:$R$79</c:f>
              <c:numCache>
                <c:formatCode>General</c:formatCode>
                <c:ptCount val="2"/>
                <c:pt idx="0">
                  <c:v>12.163833988763461</c:v>
                </c:pt>
                <c:pt idx="1">
                  <c:v>12.163833988763461</c:v>
                </c:pt>
              </c:numCache>
            </c:numRef>
          </c:xVal>
          <c:yVal>
            <c:numRef>
              <c:f>[1]Symbole!$U$79:$V$79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9-6412-44AB-9946-BD3AA8BEC172}"/>
            </c:ext>
          </c:extLst>
        </c:ser>
        <c:ser>
          <c:idx val="106"/>
          <c:order val="106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[1]Symbole!$Q$80:$R$80</c:f>
              <c:numCache>
                <c:formatCode>General</c:formatCode>
                <c:ptCount val="2"/>
                <c:pt idx="0">
                  <c:v>-6.1686900080260987</c:v>
                </c:pt>
                <c:pt idx="1">
                  <c:v>-6.1686900080260987</c:v>
                </c:pt>
              </c:numCache>
            </c:numRef>
          </c:xVal>
          <c:yVal>
            <c:numRef>
              <c:f>[1]Symbole!$U$80:$V$80</c:f>
              <c:numCache>
                <c:formatCode>General</c:formatCode>
                <c:ptCount val="2"/>
                <c:pt idx="0">
                  <c:v>-0.46330008891464325</c:v>
                </c:pt>
                <c:pt idx="1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A-6412-44AB-9946-BD3AA8BEC172}"/>
            </c:ext>
          </c:extLst>
        </c:ser>
        <c:ser>
          <c:idx val="107"/>
          <c:order val="107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[1]Symbole!$Q$81:$R$81</c:f>
              <c:numCache>
                <c:formatCode>General</c:formatCode>
                <c:ptCount val="2"/>
                <c:pt idx="0">
                  <c:v>-0.41808300561826928</c:v>
                </c:pt>
                <c:pt idx="1">
                  <c:v>-0.41808300561826928</c:v>
                </c:pt>
              </c:numCache>
            </c:numRef>
          </c:xVal>
          <c:yVal>
            <c:numRef>
              <c:f>[1]Symbole!$U$81:$V$81</c:f>
              <c:numCache>
                <c:formatCode>General</c:formatCode>
                <c:ptCount val="2"/>
                <c:pt idx="0">
                  <c:v>0.35374687850423658</c:v>
                </c:pt>
                <c:pt idx="1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B-6412-44AB-9946-BD3AA8BEC172}"/>
            </c:ext>
          </c:extLst>
        </c:ser>
        <c:ser>
          <c:idx val="108"/>
          <c:order val="108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[1]Symbole!$Q$82:$R$82</c:f>
              <c:numCache>
                <c:formatCode>General</c:formatCode>
                <c:ptCount val="2"/>
                <c:pt idx="0">
                  <c:v>5.3325239967895603</c:v>
                </c:pt>
                <c:pt idx="1">
                  <c:v>5.3325239967895603</c:v>
                </c:pt>
              </c:numCache>
            </c:numRef>
          </c:xVal>
          <c:yVal>
            <c:numRef>
              <c:f>[1]Symbole!$U$82:$V$82</c:f>
              <c:numCache>
                <c:formatCode>General</c:formatCode>
                <c:ptCount val="2"/>
                <c:pt idx="0">
                  <c:v>-0.4633000889146448</c:v>
                </c:pt>
                <c:pt idx="1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C-6412-44AB-9946-BD3AA8BEC172}"/>
            </c:ext>
          </c:extLst>
        </c:ser>
        <c:ser>
          <c:idx val="109"/>
          <c:order val="109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[1]Symbole!$Q$83:$R$83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[1]Symbole!$U$83:$V$83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D-6412-44AB-9946-BD3AA8BEC172}"/>
            </c:ext>
          </c:extLst>
        </c:ser>
        <c:ser>
          <c:idx val="110"/>
          <c:order val="110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[1]Symbole!$Q$84:$R$84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[1]Symbole!$U$84:$V$84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E-6412-44AB-9946-BD3AA8BEC172}"/>
            </c:ext>
          </c:extLst>
        </c:ser>
        <c:ser>
          <c:idx val="111"/>
          <c:order val="111"/>
          <c:tx>
            <c:v>Rotzeigeru11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[1]Symbole!$Q$85:$R$85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[1]Symbole!$U$85:$V$85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F-6412-44AB-9946-BD3AA8BEC172}"/>
            </c:ext>
          </c:extLst>
        </c:ser>
        <c:ser>
          <c:idx val="113"/>
          <c:order val="112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[1]Symbole!$Q$86:$R$86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[1]Symbole!$U$86:$V$86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0-6412-44AB-9946-BD3AA8BEC172}"/>
            </c:ext>
          </c:extLst>
        </c:ser>
        <c:ser>
          <c:idx val="112"/>
          <c:order val="113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[1]Symbole!$Q$87:$R$87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[1]Symbole!$U$87:$V$87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1-6412-44AB-9946-BD3AA8BEC172}"/>
            </c:ext>
          </c:extLst>
        </c:ser>
        <c:ser>
          <c:idx val="114"/>
          <c:order val="114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[1]Symbole!$Q$88:$R$88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[1]Symbole!$U$88:$V$88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2-6412-44AB-9946-BD3AA8BEC172}"/>
            </c:ext>
          </c:extLst>
        </c:ser>
        <c:ser>
          <c:idx val="115"/>
          <c:order val="115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[1]Symbole!$Q$89:$R$89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[1]Symbole!$U$89:$V$89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3-6412-44AB-9946-BD3AA8BEC172}"/>
            </c:ext>
          </c:extLst>
        </c:ser>
        <c:ser>
          <c:idx val="116"/>
          <c:order val="116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[1]Symbole!$Q$90:$R$90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[1]Symbole!$U$90:$V$90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4-6412-44AB-9946-BD3AA8BEC172}"/>
            </c:ext>
          </c:extLst>
        </c:ser>
        <c:ser>
          <c:idx val="117"/>
          <c:order val="117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[1]Symbole!$Q$91:$R$91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[1]Symbole!$U$91:$V$91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5-6412-44AB-9946-BD3AA8BEC172}"/>
            </c:ext>
          </c:extLst>
        </c:ser>
        <c:ser>
          <c:idx val="118"/>
          <c:order val="118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[1]Symbole!$Q$92:$R$92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[1]Symbole!$U$92:$V$92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6-6412-44AB-9946-BD3AA8BEC172}"/>
            </c:ext>
          </c:extLst>
        </c:ser>
        <c:ser>
          <c:idx val="119"/>
          <c:order val="119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[1]Symbole!$Q$93:$R$93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[1]Symbole!$U$93:$V$93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7-6412-44AB-9946-BD3AA8BEC172}"/>
            </c:ext>
          </c:extLst>
        </c:ser>
        <c:ser>
          <c:idx val="120"/>
          <c:order val="120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[1]Symbole!$Q$94:$R$94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[1]Symbole!$U$94:$V$94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8-6412-44AB-9946-BD3AA8BEC172}"/>
            </c:ext>
          </c:extLst>
        </c:ser>
        <c:ser>
          <c:idx val="121"/>
          <c:order val="121"/>
          <c:tx>
            <c:v>Rotzeigerw1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[1]Symbole!$S$75:$T$75</c:f>
              <c:numCache>
                <c:formatCode>General</c:formatCode>
                <c:ptCount val="2"/>
                <c:pt idx="0">
                  <c:v>-13</c:v>
                </c:pt>
                <c:pt idx="1">
                  <c:v>-13</c:v>
                </c:pt>
              </c:numCache>
            </c:numRef>
          </c:xVal>
          <c:yVal>
            <c:numRef>
              <c:f>[1]Symbole!$W$75:$X$75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9-6412-44AB-9946-BD3AA8BEC172}"/>
            </c:ext>
          </c:extLst>
        </c:ser>
        <c:ser>
          <c:idx val="122"/>
          <c:order val="122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[1]Symbole!$S$76:$T$76</c:f>
              <c:numCache>
                <c:formatCode>General</c:formatCode>
                <c:ptCount val="2"/>
                <c:pt idx="0">
                  <c:v>-6.7506070024078291</c:v>
                </c:pt>
                <c:pt idx="1">
                  <c:v>-6.7506070024078291</c:v>
                </c:pt>
              </c:numCache>
            </c:numRef>
          </c:xVal>
          <c:yVal>
            <c:numRef>
              <c:f>[1]Symbole!$W$76:$X$76</c:f>
              <c:numCache>
                <c:formatCode>General</c:formatCode>
                <c:ptCount val="2"/>
                <c:pt idx="0">
                  <c:v>5.7860929086775261</c:v>
                </c:pt>
                <c:pt idx="1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A-6412-44AB-9946-BD3AA8BEC172}"/>
            </c:ext>
          </c:extLst>
        </c:ser>
        <c:ser>
          <c:idx val="123"/>
          <c:order val="123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[1]Symbole!$S$77:$T$77</c:f>
              <c:numCache>
                <c:formatCode>General</c:formatCode>
                <c:ptCount val="2"/>
                <c:pt idx="0">
                  <c:v>-0.4180830056182685</c:v>
                </c:pt>
                <c:pt idx="1">
                  <c:v>-0.4180830056182685</c:v>
                </c:pt>
              </c:numCache>
            </c:numRef>
          </c:xVal>
          <c:yVal>
            <c:numRef>
              <c:f>[1]Symbole!$W$77:$X$77</c:f>
              <c:numCache>
                <c:formatCode>General</c:formatCode>
                <c:ptCount val="2"/>
                <c:pt idx="0">
                  <c:v>6.5200088768990163</c:v>
                </c:pt>
                <c:pt idx="1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B-6412-44AB-9946-BD3AA8BEC172}"/>
            </c:ext>
          </c:extLst>
        </c:ser>
        <c:ser>
          <c:idx val="124"/>
          <c:order val="124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[1]Symbole!$S$78:$T$78</c:f>
              <c:numCache>
                <c:formatCode>General</c:formatCode>
                <c:ptCount val="2"/>
                <c:pt idx="0">
                  <c:v>5.9144409911712916</c:v>
                </c:pt>
                <c:pt idx="1">
                  <c:v>5.9144409911712916</c:v>
                </c:pt>
              </c:numCache>
            </c:numRef>
          </c:xVal>
          <c:yVal>
            <c:numRef>
              <c:f>[1]Symbole!$W$78:$X$78</c:f>
              <c:numCache>
                <c:formatCode>General</c:formatCode>
                <c:ptCount val="2"/>
                <c:pt idx="0">
                  <c:v>5.7860929086775252</c:v>
                </c:pt>
                <c:pt idx="1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C-6412-44AB-9946-BD3AA8BEC172}"/>
            </c:ext>
          </c:extLst>
        </c:ser>
        <c:ser>
          <c:idx val="125"/>
          <c:order val="125"/>
          <c:tx>
            <c:v>Rotzeigerw5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[1]Symbole!$S$79:$T$79</c:f>
              <c:numCache>
                <c:formatCode>General</c:formatCode>
                <c:ptCount val="2"/>
                <c:pt idx="0">
                  <c:v>12.163833988763461</c:v>
                </c:pt>
                <c:pt idx="1">
                  <c:v>12.163833988763461</c:v>
                </c:pt>
              </c:numCache>
            </c:numRef>
          </c:xVal>
          <c:yVal>
            <c:numRef>
              <c:f>[1]Symbole!$W$79:$X$79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D-6412-44AB-9946-BD3AA8BEC172}"/>
            </c:ext>
          </c:extLst>
        </c:ser>
        <c:ser>
          <c:idx val="126"/>
          <c:order val="126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[1]Symbole!$S$80:$T$80</c:f>
              <c:numCache>
                <c:formatCode>General</c:formatCode>
                <c:ptCount val="2"/>
                <c:pt idx="0">
                  <c:v>-6.1686900080260987</c:v>
                </c:pt>
                <c:pt idx="1">
                  <c:v>-6.1686900080260987</c:v>
                </c:pt>
              </c:numCache>
            </c:numRef>
          </c:xVal>
          <c:yVal>
            <c:numRef>
              <c:f>[1]Symbole!$W$80:$X$80</c:f>
              <c:numCache>
                <c:formatCode>General</c:formatCode>
                <c:ptCount val="2"/>
                <c:pt idx="0">
                  <c:v>-0.46330008891464325</c:v>
                </c:pt>
                <c:pt idx="1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E-6412-44AB-9946-BD3AA8BEC172}"/>
            </c:ext>
          </c:extLst>
        </c:ser>
        <c:ser>
          <c:idx val="127"/>
          <c:order val="127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[1]Symbole!$S$81:$T$81</c:f>
              <c:numCache>
                <c:formatCode>General</c:formatCode>
                <c:ptCount val="2"/>
                <c:pt idx="0">
                  <c:v>-0.41808300561826928</c:v>
                </c:pt>
                <c:pt idx="1">
                  <c:v>-0.41808300561826928</c:v>
                </c:pt>
              </c:numCache>
            </c:numRef>
          </c:xVal>
          <c:yVal>
            <c:numRef>
              <c:f>[1]Symbole!$W$81:$X$81</c:f>
              <c:numCache>
                <c:formatCode>General</c:formatCode>
                <c:ptCount val="2"/>
                <c:pt idx="0">
                  <c:v>0.35374687850423658</c:v>
                </c:pt>
                <c:pt idx="1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F-6412-44AB-9946-BD3AA8BEC172}"/>
            </c:ext>
          </c:extLst>
        </c:ser>
        <c:ser>
          <c:idx val="128"/>
          <c:order val="128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[1]Symbole!$S$82:$T$82</c:f>
              <c:numCache>
                <c:formatCode>General</c:formatCode>
                <c:ptCount val="2"/>
                <c:pt idx="0">
                  <c:v>5.3325239967895603</c:v>
                </c:pt>
                <c:pt idx="1">
                  <c:v>5.3325239967895603</c:v>
                </c:pt>
              </c:numCache>
            </c:numRef>
          </c:xVal>
          <c:yVal>
            <c:numRef>
              <c:f>[1]Symbole!$W$82:$X$82</c:f>
              <c:numCache>
                <c:formatCode>General</c:formatCode>
                <c:ptCount val="2"/>
                <c:pt idx="0">
                  <c:v>-0.4633000889146448</c:v>
                </c:pt>
                <c:pt idx="1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0-6412-44AB-9946-BD3AA8BEC172}"/>
            </c:ext>
          </c:extLst>
        </c:ser>
        <c:ser>
          <c:idx val="129"/>
          <c:order val="129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[1]Symbole!$S$83:$T$83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[1]Symbole!$W$83:$X$83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1-6412-44AB-9946-BD3AA8BEC172}"/>
            </c:ext>
          </c:extLst>
        </c:ser>
        <c:ser>
          <c:idx val="130"/>
          <c:order val="130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[1]Symbole!$S$84:$T$84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[1]Symbole!$W$84:$X$84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2-6412-44AB-9946-BD3AA8BEC172}"/>
            </c:ext>
          </c:extLst>
        </c:ser>
        <c:ser>
          <c:idx val="131"/>
          <c:order val="131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[1]Symbole!$S$85:$T$85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[1]Symbole!$W$85:$X$85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3-6412-44AB-9946-BD3AA8BEC172}"/>
            </c:ext>
          </c:extLst>
        </c:ser>
        <c:ser>
          <c:idx val="132"/>
          <c:order val="132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[1]Symbole!$S$86:$T$86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[1]Symbole!$W$86:$X$86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4-6412-44AB-9946-BD3AA8BEC172}"/>
            </c:ext>
          </c:extLst>
        </c:ser>
        <c:ser>
          <c:idx val="133"/>
          <c:order val="133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[1]Symbole!$S$87:$T$87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[1]Symbole!$W$87:$X$87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5-6412-44AB-9946-BD3AA8BEC172}"/>
            </c:ext>
          </c:extLst>
        </c:ser>
        <c:ser>
          <c:idx val="134"/>
          <c:order val="134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[1]Symbole!$S$88:$T$88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[1]Symbole!$W$88:$X$88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6-6412-44AB-9946-BD3AA8BEC172}"/>
            </c:ext>
          </c:extLst>
        </c:ser>
        <c:ser>
          <c:idx val="135"/>
          <c:order val="135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[1]Symbole!$S$89:$T$89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[1]Symbole!$W$89:$X$89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7-6412-44AB-9946-BD3AA8BEC172}"/>
            </c:ext>
          </c:extLst>
        </c:ser>
        <c:ser>
          <c:idx val="136"/>
          <c:order val="136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[1]Symbole!$S$90:$T$90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[1]Symbole!$W$90:$X$90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8-6412-44AB-9946-BD3AA8BEC172}"/>
            </c:ext>
          </c:extLst>
        </c:ser>
        <c:ser>
          <c:idx val="137"/>
          <c:order val="137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[1]Symbole!$S$91:$T$91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[1]Symbole!$W$91:$X$91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9-6412-44AB-9946-BD3AA8BEC172}"/>
            </c:ext>
          </c:extLst>
        </c:ser>
        <c:ser>
          <c:idx val="138"/>
          <c:order val="138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[1]Symbole!$S$92:$T$92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[1]Symbole!$W$92:$X$92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A-6412-44AB-9946-BD3AA8BEC172}"/>
            </c:ext>
          </c:extLst>
        </c:ser>
        <c:ser>
          <c:idx val="139"/>
          <c:order val="139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[1]Symbole!$S$93:$T$93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[1]Symbole!$W$93:$X$93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B-6412-44AB-9946-BD3AA8BEC172}"/>
            </c:ext>
          </c:extLst>
        </c:ser>
        <c:ser>
          <c:idx val="140"/>
          <c:order val="140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[1]Symbole!$S$94:$T$94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[1]Symbole!$W$94:$X$94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C-6412-44AB-9946-BD3AA8BEC172}"/>
            </c:ext>
          </c:extLst>
        </c:ser>
        <c:ser>
          <c:idx val="141"/>
          <c:order val="141"/>
          <c:tx>
            <c:v>hor.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[1]Symbole!$AF$123:$AR$123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[1]Symbole!$AS$123:$BE$123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D-6412-44AB-9946-BD3AA8BEC172}"/>
            </c:ext>
          </c:extLst>
        </c:ser>
        <c:ser>
          <c:idx val="142"/>
          <c:order val="142"/>
          <c:tx>
            <c:v>hor.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[1]Symbole!$AF$124:$AR$124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[1]Symbole!$AS$124:$BE$124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E-6412-44AB-9946-BD3AA8BEC172}"/>
            </c:ext>
          </c:extLst>
        </c:ser>
        <c:ser>
          <c:idx val="143"/>
          <c:order val="143"/>
          <c:tx>
            <c:v>hor.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[1]Symbole!$AF$125:$AR$125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[1]Symbole!$AS$125:$BE$125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F-6412-44AB-9946-BD3AA8BEC172}"/>
            </c:ext>
          </c:extLst>
        </c:ser>
        <c:ser>
          <c:idx val="144"/>
          <c:order val="144"/>
          <c:tx>
            <c:v>hor.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[1]Symbole!$AF$126:$AR$126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[1]Symbole!$AS$126:$BE$126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0-6412-44AB-9946-BD3AA8BEC172}"/>
            </c:ext>
          </c:extLst>
        </c:ser>
        <c:ser>
          <c:idx val="145"/>
          <c:order val="145"/>
          <c:tx>
            <c:v>hor.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[1]Symbole!$AF$127:$AR$127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[1]Symbole!$AS$127:$BE$127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1-6412-44AB-9946-BD3AA8BEC172}"/>
            </c:ext>
          </c:extLst>
        </c:ser>
        <c:ser>
          <c:idx val="146"/>
          <c:order val="146"/>
          <c:tx>
            <c:v>hor.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[1]Symbole!$AF$128:$AR$128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[1]Symbole!$AS$128:$BE$128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2-6412-44AB-9946-BD3AA8BEC172}"/>
            </c:ext>
          </c:extLst>
        </c:ser>
        <c:ser>
          <c:idx val="147"/>
          <c:order val="147"/>
          <c:tx>
            <c:v>hor.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[1]Symbole!$AF$129:$AR$129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[1]Symbole!$AS$129:$BE$129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3-6412-44AB-9946-BD3AA8BEC172}"/>
            </c:ext>
          </c:extLst>
        </c:ser>
        <c:ser>
          <c:idx val="148"/>
          <c:order val="148"/>
          <c:tx>
            <c:v>hor.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[1]Symbole!$AF$130:$AR$130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[1]Symbole!$AS$130:$BE$130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4-6412-44AB-9946-BD3AA8BEC172}"/>
            </c:ext>
          </c:extLst>
        </c:ser>
        <c:ser>
          <c:idx val="149"/>
          <c:order val="149"/>
          <c:tx>
            <c:v>hor.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[1]Symbole!$AF$131:$AR$131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[1]Symbole!$AS$131:$BE$131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5-6412-44AB-9946-BD3AA8BEC172}"/>
            </c:ext>
          </c:extLst>
        </c:ser>
        <c:ser>
          <c:idx val="150"/>
          <c:order val="150"/>
          <c:tx>
            <c:v>hor.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[1]Symbole!$AF$132:$AR$132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[1]Symbole!$AS$132:$BE$132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6-6412-44AB-9946-BD3AA8BEC172}"/>
            </c:ext>
          </c:extLst>
        </c:ser>
        <c:ser>
          <c:idx val="151"/>
          <c:order val="151"/>
          <c:tx>
            <c:v>hor.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[1]Symbole!$AF$133:$AR$133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[1]Symbole!$AS$133:$BE$133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7-6412-44AB-9946-BD3AA8BEC172}"/>
            </c:ext>
          </c:extLst>
        </c:ser>
        <c:ser>
          <c:idx val="152"/>
          <c:order val="152"/>
          <c:tx>
            <c:v>hor.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[1]Symbole!$AF$134:$AR$134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[1]Symbole!$AS$134:$BE$134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8-6412-44AB-9946-BD3AA8BEC172}"/>
            </c:ext>
          </c:extLst>
        </c:ser>
        <c:ser>
          <c:idx val="153"/>
          <c:order val="153"/>
          <c:tx>
            <c:v>hor.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[1]Symbole!$AF$135:$AR$135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[1]Symbole!$AS$135:$BE$135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9-6412-44AB-9946-BD3AA8BEC172}"/>
            </c:ext>
          </c:extLst>
        </c:ser>
        <c:ser>
          <c:idx val="154"/>
          <c:order val="154"/>
          <c:tx>
            <c:v>hor.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[1]Symbole!$AF$136:$AR$136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[1]Symbole!$AS$136:$BE$136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A-6412-44AB-9946-BD3AA8BEC172}"/>
            </c:ext>
          </c:extLst>
        </c:ser>
        <c:ser>
          <c:idx val="155"/>
          <c:order val="155"/>
          <c:tx>
            <c:v>hor.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[1]Symbole!$AF$137:$AR$137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[1]Symbole!$AS$137:$BE$137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B-6412-44AB-9946-BD3AA8BEC172}"/>
            </c:ext>
          </c:extLst>
        </c:ser>
        <c:ser>
          <c:idx val="156"/>
          <c:order val="156"/>
          <c:tx>
            <c:v>hor.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[1]Symbole!$AF$138:$AR$138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[1]Symbole!$AS$138:$BE$138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C-6412-44AB-9946-BD3AA8BEC172}"/>
            </c:ext>
          </c:extLst>
        </c:ser>
        <c:ser>
          <c:idx val="157"/>
          <c:order val="157"/>
          <c:tx>
            <c:v>hor.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[1]Symbole!$AF$139:$AR$139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[1]Symbole!$AS$139:$BE$139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D-6412-44AB-9946-BD3AA8BEC172}"/>
            </c:ext>
          </c:extLst>
        </c:ser>
        <c:ser>
          <c:idx val="158"/>
          <c:order val="158"/>
          <c:tx>
            <c:v>hor.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[1]Symbole!$AF$140:$AR$140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[1]Symbole!$AS$140:$BE$140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E-6412-44AB-9946-BD3AA8BEC172}"/>
            </c:ext>
          </c:extLst>
        </c:ser>
        <c:ser>
          <c:idx val="159"/>
          <c:order val="159"/>
          <c:tx>
            <c:v>hor.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[1]Symbole!$AF$141:$AR$141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[1]Symbole!$AS$141:$BE$141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F-6412-44AB-9946-BD3AA8BEC172}"/>
            </c:ext>
          </c:extLst>
        </c:ser>
        <c:ser>
          <c:idx val="160"/>
          <c:order val="160"/>
          <c:tx>
            <c:v>hor.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[1]Symbole!$AF$142:$AR$142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[1]Symbole!$AS$142:$BE$142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0-6412-44AB-9946-BD3AA8BEC172}"/>
            </c:ext>
          </c:extLst>
        </c:ser>
        <c:ser>
          <c:idx val="161"/>
          <c:order val="161"/>
          <c:tx>
            <c:v>ver.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[1]Symbole!$AF$99:$AR$99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[1]Symbole!$AS$99:$BE$99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1-6412-44AB-9946-BD3AA8BEC172}"/>
            </c:ext>
          </c:extLst>
        </c:ser>
        <c:ser>
          <c:idx val="162"/>
          <c:order val="162"/>
          <c:tx>
            <c:v>ver.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[1]Symbole!$AF$100:$AR$100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[1]Symbole!$AS$100:$BE$100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2-6412-44AB-9946-BD3AA8BEC172}"/>
            </c:ext>
          </c:extLst>
        </c:ser>
        <c:ser>
          <c:idx val="163"/>
          <c:order val="163"/>
          <c:tx>
            <c:v>ver.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[1]Symbole!$AF$101:$AR$101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[1]Symbole!$AS$101:$BE$101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3-6412-44AB-9946-BD3AA8BEC172}"/>
            </c:ext>
          </c:extLst>
        </c:ser>
        <c:ser>
          <c:idx val="164"/>
          <c:order val="164"/>
          <c:tx>
            <c:v>ver.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[1]Symbole!$AF$102:$AR$102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[1]Symbole!$AS$102:$BE$102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4-6412-44AB-9946-BD3AA8BEC172}"/>
            </c:ext>
          </c:extLst>
        </c:ser>
        <c:ser>
          <c:idx val="165"/>
          <c:order val="165"/>
          <c:tx>
            <c:v>ver.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[1]Symbole!$AF$103:$AR$103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[1]Symbole!$AS$103:$BE$103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5-6412-44AB-9946-BD3AA8BEC172}"/>
            </c:ext>
          </c:extLst>
        </c:ser>
        <c:ser>
          <c:idx val="166"/>
          <c:order val="166"/>
          <c:tx>
            <c:v>ver.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[1]Symbole!$AF$104:$AR$104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[1]Symbole!$AS$104:$BE$104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6-6412-44AB-9946-BD3AA8BEC172}"/>
            </c:ext>
          </c:extLst>
        </c:ser>
        <c:ser>
          <c:idx val="167"/>
          <c:order val="167"/>
          <c:tx>
            <c:v>ver.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[1]Symbole!$AF$105:$AR$105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[1]Symbole!$AS$105:$BE$105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7-6412-44AB-9946-BD3AA8BEC172}"/>
            </c:ext>
          </c:extLst>
        </c:ser>
        <c:ser>
          <c:idx val="168"/>
          <c:order val="168"/>
          <c:tx>
            <c:v>ver.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[1]Symbole!$AF$106:$AR$106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[1]Symbole!$AS$106:$BE$106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8-6412-44AB-9946-BD3AA8BEC172}"/>
            </c:ext>
          </c:extLst>
        </c:ser>
        <c:ser>
          <c:idx val="169"/>
          <c:order val="169"/>
          <c:tx>
            <c:v>ver.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[1]Symbole!$AF$107:$AR$107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[1]Symbole!$AS$107:$BE$107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9-6412-44AB-9946-BD3AA8BEC172}"/>
            </c:ext>
          </c:extLst>
        </c:ser>
        <c:ser>
          <c:idx val="170"/>
          <c:order val="170"/>
          <c:tx>
            <c:v>ver.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[1]Symbole!$AF$108:$AR$108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[1]Symbole!$AS$108:$BE$108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A-6412-44AB-9946-BD3AA8BEC172}"/>
            </c:ext>
          </c:extLst>
        </c:ser>
        <c:ser>
          <c:idx val="171"/>
          <c:order val="171"/>
          <c:tx>
            <c:v>ver.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[1]Symbole!$AF$109:$AR$109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[1]Symbole!$AS$109:$BE$109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B-6412-44AB-9946-BD3AA8BEC172}"/>
            </c:ext>
          </c:extLst>
        </c:ser>
        <c:ser>
          <c:idx val="172"/>
          <c:order val="172"/>
          <c:tx>
            <c:v>ver.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[1]Symbole!$AF$110:$AR$110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[1]Symbole!$AS$110:$BE$110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C-6412-44AB-9946-BD3AA8BEC172}"/>
            </c:ext>
          </c:extLst>
        </c:ser>
        <c:ser>
          <c:idx val="173"/>
          <c:order val="173"/>
          <c:tx>
            <c:v>ver.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[1]Symbole!$AF$111:$AR$111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[1]Symbole!$AS$111:$BE$111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D-6412-44AB-9946-BD3AA8BEC172}"/>
            </c:ext>
          </c:extLst>
        </c:ser>
        <c:ser>
          <c:idx val="174"/>
          <c:order val="174"/>
          <c:tx>
            <c:v>ver.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[1]Symbole!$AF$112:$AR$112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[1]Symbole!$AS$112:$BE$112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E-6412-44AB-9946-BD3AA8BEC172}"/>
            </c:ext>
          </c:extLst>
        </c:ser>
        <c:ser>
          <c:idx val="175"/>
          <c:order val="175"/>
          <c:tx>
            <c:v>ver.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[1]Symbole!$AF$113:$AR$113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[1]Symbole!$AS$113:$BE$113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F-6412-44AB-9946-BD3AA8BEC172}"/>
            </c:ext>
          </c:extLst>
        </c:ser>
        <c:ser>
          <c:idx val="176"/>
          <c:order val="176"/>
          <c:tx>
            <c:v>ver.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[1]Symbole!$AF$114:$AR$114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[1]Symbole!$AS$114:$BE$114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0-6412-44AB-9946-BD3AA8BEC172}"/>
            </c:ext>
          </c:extLst>
        </c:ser>
        <c:ser>
          <c:idx val="177"/>
          <c:order val="177"/>
          <c:tx>
            <c:v>ver.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[1]Symbole!$AF$115:$AR$115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[1]Symbole!$AS$115:$BE$115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1-6412-44AB-9946-BD3AA8BEC172}"/>
            </c:ext>
          </c:extLst>
        </c:ser>
        <c:ser>
          <c:idx val="178"/>
          <c:order val="178"/>
          <c:tx>
            <c:v>ver.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[1]Symbole!$AF$116:$AR$116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[1]Symbole!$AS$116:$BE$116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2-6412-44AB-9946-BD3AA8BEC172}"/>
            </c:ext>
          </c:extLst>
        </c:ser>
        <c:ser>
          <c:idx val="179"/>
          <c:order val="179"/>
          <c:tx>
            <c:v>ver.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[1]Symbole!$AF$117:$AR$117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[1]Symbole!$AS$117:$BE$117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3-6412-44AB-9946-BD3AA8BEC172}"/>
            </c:ext>
          </c:extLst>
        </c:ser>
        <c:ser>
          <c:idx val="180"/>
          <c:order val="180"/>
          <c:tx>
            <c:v>ver.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[1]Symbole!$AF$118:$AR$118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[1]Symbole!$AS$118:$BE$118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4-6412-44AB-9946-BD3AA8BEC172}"/>
            </c:ext>
          </c:extLst>
        </c:ser>
        <c:ser>
          <c:idx val="181"/>
          <c:order val="181"/>
          <c:tx>
            <c:v>Drehfeder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[1]Symbole!$AL$147:$BQ$147</c:f>
              <c:numCache>
                <c:formatCode>General</c:formatCode>
                <c:ptCount val="32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  <c:pt idx="5">
                  <c:v>-13</c:v>
                </c:pt>
                <c:pt idx="6">
                  <c:v>-13</c:v>
                </c:pt>
                <c:pt idx="7">
                  <c:v>-13</c:v>
                </c:pt>
                <c:pt idx="8">
                  <c:v>-13</c:v>
                </c:pt>
                <c:pt idx="9">
                  <c:v>-13</c:v>
                </c:pt>
                <c:pt idx="10">
                  <c:v>-13</c:v>
                </c:pt>
                <c:pt idx="11">
                  <c:v>-13</c:v>
                </c:pt>
                <c:pt idx="12">
                  <c:v>-13</c:v>
                </c:pt>
                <c:pt idx="13">
                  <c:v>-13</c:v>
                </c:pt>
                <c:pt idx="14">
                  <c:v>-13</c:v>
                </c:pt>
                <c:pt idx="15">
                  <c:v>-13</c:v>
                </c:pt>
                <c:pt idx="16">
                  <c:v>-13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-13</c:v>
                </c:pt>
                <c:pt idx="22">
                  <c:v>-13</c:v>
                </c:pt>
                <c:pt idx="23">
                  <c:v>-13</c:v>
                </c:pt>
                <c:pt idx="24">
                  <c:v>-13</c:v>
                </c:pt>
                <c:pt idx="25">
                  <c:v>-13</c:v>
                </c:pt>
                <c:pt idx="26">
                  <c:v>-13</c:v>
                </c:pt>
                <c:pt idx="27">
                  <c:v>-13</c:v>
                </c:pt>
                <c:pt idx="28">
                  <c:v>-13</c:v>
                </c:pt>
                <c:pt idx="29">
                  <c:v>-13</c:v>
                </c:pt>
                <c:pt idx="30">
                  <c:v>-13</c:v>
                </c:pt>
                <c:pt idx="31">
                  <c:v>-13</c:v>
                </c:pt>
              </c:numCache>
            </c:numRef>
          </c:xVal>
          <c:yVal>
            <c:numRef>
              <c:f>[1]Symbole!$AL$171:$BQ$171</c:f>
              <c:numCache>
                <c:formatCode>General</c:formatCode>
                <c:ptCount val="3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5-6412-44AB-9946-BD3AA8BEC172}"/>
            </c:ext>
          </c:extLst>
        </c:ser>
        <c:ser>
          <c:idx val="182"/>
          <c:order val="182"/>
          <c:tx>
            <c:v>Drehfeder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[1]Symbole!$AL$148:$BQ$148</c:f>
              <c:numCache>
                <c:formatCode>General</c:formatCode>
                <c:ptCount val="32"/>
                <c:pt idx="0">
                  <c:v>-6.7506070024078291</c:v>
                </c:pt>
                <c:pt idx="1">
                  <c:v>-6.7506070024078291</c:v>
                </c:pt>
                <c:pt idx="2">
                  <c:v>-6.7506070024078291</c:v>
                </c:pt>
                <c:pt idx="3">
                  <c:v>-6.7506070024078291</c:v>
                </c:pt>
                <c:pt idx="4">
                  <c:v>-6.7506070024078291</c:v>
                </c:pt>
                <c:pt idx="5">
                  <c:v>-6.7506070024078291</c:v>
                </c:pt>
                <c:pt idx="6">
                  <c:v>-6.7506070024078291</c:v>
                </c:pt>
                <c:pt idx="7">
                  <c:v>-6.7506070024078291</c:v>
                </c:pt>
                <c:pt idx="8">
                  <c:v>-6.7506070024078291</c:v>
                </c:pt>
                <c:pt idx="9">
                  <c:v>-6.7506070024078291</c:v>
                </c:pt>
                <c:pt idx="10">
                  <c:v>-6.7506070024078291</c:v>
                </c:pt>
                <c:pt idx="11">
                  <c:v>-6.7506070024078291</c:v>
                </c:pt>
                <c:pt idx="12">
                  <c:v>-6.7506070024078291</c:v>
                </c:pt>
                <c:pt idx="13">
                  <c:v>-6.7506070024078291</c:v>
                </c:pt>
                <c:pt idx="14">
                  <c:v>-6.7506070024078291</c:v>
                </c:pt>
                <c:pt idx="15">
                  <c:v>-6.7506070024078291</c:v>
                </c:pt>
                <c:pt idx="16">
                  <c:v>-6.7506070024078291</c:v>
                </c:pt>
                <c:pt idx="17">
                  <c:v>-6.7506070024078291</c:v>
                </c:pt>
                <c:pt idx="18">
                  <c:v>-6.7506070024078291</c:v>
                </c:pt>
                <c:pt idx="19">
                  <c:v>-6.7506070024078291</c:v>
                </c:pt>
                <c:pt idx="20">
                  <c:v>-6.7506070024078291</c:v>
                </c:pt>
                <c:pt idx="21">
                  <c:v>-6.7506070024078291</c:v>
                </c:pt>
                <c:pt idx="22">
                  <c:v>-6.7506070024078291</c:v>
                </c:pt>
                <c:pt idx="23">
                  <c:v>-6.7506070024078291</c:v>
                </c:pt>
                <c:pt idx="24">
                  <c:v>-6.7506070024078291</c:v>
                </c:pt>
                <c:pt idx="25">
                  <c:v>-6.7506070024078291</c:v>
                </c:pt>
                <c:pt idx="26">
                  <c:v>-6.7506070024078291</c:v>
                </c:pt>
                <c:pt idx="27">
                  <c:v>-6.7506070024078291</c:v>
                </c:pt>
                <c:pt idx="28">
                  <c:v>-6.7506070024078291</c:v>
                </c:pt>
                <c:pt idx="29">
                  <c:v>-6.7506070024078291</c:v>
                </c:pt>
                <c:pt idx="30">
                  <c:v>-6.7506070024078291</c:v>
                </c:pt>
                <c:pt idx="31">
                  <c:v>-6.7506070024078291</c:v>
                </c:pt>
              </c:numCache>
            </c:numRef>
          </c:xVal>
          <c:yVal>
            <c:numRef>
              <c:f>[1]Symbole!$AL$172:$BQ$172</c:f>
              <c:numCache>
                <c:formatCode>General</c:formatCode>
                <c:ptCount val="32"/>
                <c:pt idx="0">
                  <c:v>5.7860929086775261</c:v>
                </c:pt>
                <c:pt idx="1">
                  <c:v>5.7860929086775261</c:v>
                </c:pt>
                <c:pt idx="2">
                  <c:v>5.7860929086775261</c:v>
                </c:pt>
                <c:pt idx="3">
                  <c:v>5.7860929086775261</c:v>
                </c:pt>
                <c:pt idx="4">
                  <c:v>5.7860929086775261</c:v>
                </c:pt>
                <c:pt idx="5">
                  <c:v>5.7860929086775261</c:v>
                </c:pt>
                <c:pt idx="6">
                  <c:v>5.7860929086775261</c:v>
                </c:pt>
                <c:pt idx="7">
                  <c:v>5.7860929086775261</c:v>
                </c:pt>
                <c:pt idx="8">
                  <c:v>5.7860929086775261</c:v>
                </c:pt>
                <c:pt idx="9">
                  <c:v>5.7860929086775261</c:v>
                </c:pt>
                <c:pt idx="10">
                  <c:v>5.7860929086775261</c:v>
                </c:pt>
                <c:pt idx="11">
                  <c:v>5.7860929086775261</c:v>
                </c:pt>
                <c:pt idx="12">
                  <c:v>5.7860929086775261</c:v>
                </c:pt>
                <c:pt idx="13">
                  <c:v>5.7860929086775261</c:v>
                </c:pt>
                <c:pt idx="14">
                  <c:v>5.7860929086775261</c:v>
                </c:pt>
                <c:pt idx="15">
                  <c:v>5.7860929086775261</c:v>
                </c:pt>
                <c:pt idx="16">
                  <c:v>5.7860929086775261</c:v>
                </c:pt>
                <c:pt idx="17">
                  <c:v>5.7860929086775261</c:v>
                </c:pt>
                <c:pt idx="18">
                  <c:v>5.7860929086775261</c:v>
                </c:pt>
                <c:pt idx="19">
                  <c:v>5.7860929086775261</c:v>
                </c:pt>
                <c:pt idx="20">
                  <c:v>5.7860929086775261</c:v>
                </c:pt>
                <c:pt idx="21">
                  <c:v>5.7860929086775261</c:v>
                </c:pt>
                <c:pt idx="22">
                  <c:v>5.7860929086775261</c:v>
                </c:pt>
                <c:pt idx="23">
                  <c:v>5.7860929086775261</c:v>
                </c:pt>
                <c:pt idx="24">
                  <c:v>5.7860929086775261</c:v>
                </c:pt>
                <c:pt idx="25">
                  <c:v>5.7860929086775261</c:v>
                </c:pt>
                <c:pt idx="26">
                  <c:v>5.7860929086775261</c:v>
                </c:pt>
                <c:pt idx="27">
                  <c:v>5.7860929086775261</c:v>
                </c:pt>
                <c:pt idx="28">
                  <c:v>5.7860929086775261</c:v>
                </c:pt>
                <c:pt idx="29">
                  <c:v>5.7860929086775261</c:v>
                </c:pt>
                <c:pt idx="30">
                  <c:v>5.7860929086775261</c:v>
                </c:pt>
                <c:pt idx="31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6-6412-44AB-9946-BD3AA8BEC172}"/>
            </c:ext>
          </c:extLst>
        </c:ser>
        <c:ser>
          <c:idx val="183"/>
          <c:order val="183"/>
          <c:tx>
            <c:v>Drehfeder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[1]Symbole!$AL$149:$BQ$149</c:f>
              <c:numCache>
                <c:formatCode>General</c:formatCode>
                <c:ptCount val="32"/>
                <c:pt idx="0">
                  <c:v>-0.4180830056182685</c:v>
                </c:pt>
                <c:pt idx="1">
                  <c:v>-0.4180830056182685</c:v>
                </c:pt>
                <c:pt idx="2">
                  <c:v>-0.4180830056182685</c:v>
                </c:pt>
                <c:pt idx="3">
                  <c:v>-0.4180830056182685</c:v>
                </c:pt>
                <c:pt idx="4">
                  <c:v>-0.4180830056182685</c:v>
                </c:pt>
                <c:pt idx="5">
                  <c:v>-0.4180830056182685</c:v>
                </c:pt>
                <c:pt idx="6">
                  <c:v>-0.4180830056182685</c:v>
                </c:pt>
                <c:pt idx="7">
                  <c:v>-0.4180830056182685</c:v>
                </c:pt>
                <c:pt idx="8">
                  <c:v>-0.4180830056182685</c:v>
                </c:pt>
                <c:pt idx="9">
                  <c:v>-0.4180830056182685</c:v>
                </c:pt>
                <c:pt idx="10">
                  <c:v>-0.4180830056182685</c:v>
                </c:pt>
                <c:pt idx="11">
                  <c:v>-0.4180830056182685</c:v>
                </c:pt>
                <c:pt idx="12">
                  <c:v>-0.4180830056182685</c:v>
                </c:pt>
                <c:pt idx="13">
                  <c:v>-0.4180830056182685</c:v>
                </c:pt>
                <c:pt idx="14">
                  <c:v>-0.4180830056182685</c:v>
                </c:pt>
                <c:pt idx="15">
                  <c:v>-0.4180830056182685</c:v>
                </c:pt>
                <c:pt idx="16">
                  <c:v>-0.4180830056182685</c:v>
                </c:pt>
                <c:pt idx="17">
                  <c:v>-0.4180830056182685</c:v>
                </c:pt>
                <c:pt idx="18">
                  <c:v>-0.4180830056182685</c:v>
                </c:pt>
                <c:pt idx="19">
                  <c:v>-0.4180830056182685</c:v>
                </c:pt>
                <c:pt idx="20">
                  <c:v>-0.4180830056182685</c:v>
                </c:pt>
                <c:pt idx="21">
                  <c:v>-0.4180830056182685</c:v>
                </c:pt>
                <c:pt idx="22">
                  <c:v>-0.4180830056182685</c:v>
                </c:pt>
                <c:pt idx="23">
                  <c:v>-0.4180830056182685</c:v>
                </c:pt>
                <c:pt idx="24">
                  <c:v>-0.4180830056182685</c:v>
                </c:pt>
                <c:pt idx="25">
                  <c:v>-0.4180830056182685</c:v>
                </c:pt>
                <c:pt idx="26">
                  <c:v>-0.4180830056182685</c:v>
                </c:pt>
                <c:pt idx="27">
                  <c:v>-0.4180830056182685</c:v>
                </c:pt>
                <c:pt idx="28">
                  <c:v>-0.4180830056182685</c:v>
                </c:pt>
                <c:pt idx="29">
                  <c:v>-0.4180830056182685</c:v>
                </c:pt>
                <c:pt idx="30">
                  <c:v>-0.4180830056182685</c:v>
                </c:pt>
                <c:pt idx="31">
                  <c:v>-0.4180830056182685</c:v>
                </c:pt>
              </c:numCache>
            </c:numRef>
          </c:xVal>
          <c:yVal>
            <c:numRef>
              <c:f>[1]Symbole!$AL$173:$BQ$173</c:f>
              <c:numCache>
                <c:formatCode>General</c:formatCode>
                <c:ptCount val="32"/>
                <c:pt idx="0">
                  <c:v>6.5200088768990163</c:v>
                </c:pt>
                <c:pt idx="1">
                  <c:v>6.5200088768990163</c:v>
                </c:pt>
                <c:pt idx="2">
                  <c:v>6.5200088768990163</c:v>
                </c:pt>
                <c:pt idx="3">
                  <c:v>6.5200088768990163</c:v>
                </c:pt>
                <c:pt idx="4">
                  <c:v>6.5200088768990163</c:v>
                </c:pt>
                <c:pt idx="5">
                  <c:v>6.5200088768990163</c:v>
                </c:pt>
                <c:pt idx="6">
                  <c:v>6.5200088768990163</c:v>
                </c:pt>
                <c:pt idx="7">
                  <c:v>6.5200088768990163</c:v>
                </c:pt>
                <c:pt idx="8">
                  <c:v>6.5200088768990163</c:v>
                </c:pt>
                <c:pt idx="9">
                  <c:v>6.5200088768990163</c:v>
                </c:pt>
                <c:pt idx="10">
                  <c:v>6.5200088768990163</c:v>
                </c:pt>
                <c:pt idx="11">
                  <c:v>6.5200088768990163</c:v>
                </c:pt>
                <c:pt idx="12">
                  <c:v>6.5200088768990163</c:v>
                </c:pt>
                <c:pt idx="13">
                  <c:v>6.5200088768990163</c:v>
                </c:pt>
                <c:pt idx="14">
                  <c:v>6.5200088768990163</c:v>
                </c:pt>
                <c:pt idx="15">
                  <c:v>6.5200088768990163</c:v>
                </c:pt>
                <c:pt idx="16">
                  <c:v>6.5200088768990163</c:v>
                </c:pt>
                <c:pt idx="17">
                  <c:v>6.5200088768990163</c:v>
                </c:pt>
                <c:pt idx="18">
                  <c:v>6.5200088768990163</c:v>
                </c:pt>
                <c:pt idx="19">
                  <c:v>6.5200088768990163</c:v>
                </c:pt>
                <c:pt idx="20">
                  <c:v>6.5200088768990163</c:v>
                </c:pt>
                <c:pt idx="21">
                  <c:v>6.5200088768990163</c:v>
                </c:pt>
                <c:pt idx="22">
                  <c:v>6.5200088768990163</c:v>
                </c:pt>
                <c:pt idx="23">
                  <c:v>6.5200088768990163</c:v>
                </c:pt>
                <c:pt idx="24">
                  <c:v>6.5200088768990163</c:v>
                </c:pt>
                <c:pt idx="25">
                  <c:v>6.5200088768990163</c:v>
                </c:pt>
                <c:pt idx="26">
                  <c:v>6.5200088768990163</c:v>
                </c:pt>
                <c:pt idx="27">
                  <c:v>6.5200088768990163</c:v>
                </c:pt>
                <c:pt idx="28">
                  <c:v>6.5200088768990163</c:v>
                </c:pt>
                <c:pt idx="29">
                  <c:v>6.5200088768990163</c:v>
                </c:pt>
                <c:pt idx="30">
                  <c:v>6.5200088768990163</c:v>
                </c:pt>
                <c:pt idx="31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7-6412-44AB-9946-BD3AA8BEC172}"/>
            </c:ext>
          </c:extLst>
        </c:ser>
        <c:ser>
          <c:idx val="184"/>
          <c:order val="184"/>
          <c:tx>
            <c:v>Drehfeder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[1]Symbole!$AL$150:$BQ$150</c:f>
              <c:numCache>
                <c:formatCode>General</c:formatCode>
                <c:ptCount val="32"/>
                <c:pt idx="0">
                  <c:v>5.9144409911712916</c:v>
                </c:pt>
                <c:pt idx="1">
                  <c:v>5.9144409911712916</c:v>
                </c:pt>
                <c:pt idx="2">
                  <c:v>5.9144409911712916</c:v>
                </c:pt>
                <c:pt idx="3">
                  <c:v>5.9144409911712916</c:v>
                </c:pt>
                <c:pt idx="4">
                  <c:v>5.9144409911712916</c:v>
                </c:pt>
                <c:pt idx="5">
                  <c:v>5.9144409911712916</c:v>
                </c:pt>
                <c:pt idx="6">
                  <c:v>5.9144409911712916</c:v>
                </c:pt>
                <c:pt idx="7">
                  <c:v>5.9144409911712916</c:v>
                </c:pt>
                <c:pt idx="8">
                  <c:v>5.9144409911712916</c:v>
                </c:pt>
                <c:pt idx="9">
                  <c:v>5.9144409911712916</c:v>
                </c:pt>
                <c:pt idx="10">
                  <c:v>5.9144409911712916</c:v>
                </c:pt>
                <c:pt idx="11">
                  <c:v>5.9144409911712916</c:v>
                </c:pt>
                <c:pt idx="12">
                  <c:v>5.9144409911712916</c:v>
                </c:pt>
                <c:pt idx="13">
                  <c:v>5.9144409911712916</c:v>
                </c:pt>
                <c:pt idx="14">
                  <c:v>5.9144409911712916</c:v>
                </c:pt>
                <c:pt idx="15">
                  <c:v>5.9144409911712916</c:v>
                </c:pt>
                <c:pt idx="16">
                  <c:v>5.9144409911712916</c:v>
                </c:pt>
                <c:pt idx="17">
                  <c:v>5.9144409911712916</c:v>
                </c:pt>
                <c:pt idx="18">
                  <c:v>5.9144409911712916</c:v>
                </c:pt>
                <c:pt idx="19">
                  <c:v>5.9144409911712916</c:v>
                </c:pt>
                <c:pt idx="20">
                  <c:v>5.9144409911712916</c:v>
                </c:pt>
                <c:pt idx="21">
                  <c:v>5.9144409911712916</c:v>
                </c:pt>
                <c:pt idx="22">
                  <c:v>5.9144409911712916</c:v>
                </c:pt>
                <c:pt idx="23">
                  <c:v>5.9144409911712916</c:v>
                </c:pt>
                <c:pt idx="24">
                  <c:v>5.9144409911712916</c:v>
                </c:pt>
                <c:pt idx="25">
                  <c:v>5.9144409911712916</c:v>
                </c:pt>
                <c:pt idx="26">
                  <c:v>5.9144409911712916</c:v>
                </c:pt>
                <c:pt idx="27">
                  <c:v>5.9144409911712916</c:v>
                </c:pt>
                <c:pt idx="28">
                  <c:v>5.9144409911712916</c:v>
                </c:pt>
                <c:pt idx="29">
                  <c:v>5.9144409911712916</c:v>
                </c:pt>
                <c:pt idx="30">
                  <c:v>5.9144409911712916</c:v>
                </c:pt>
                <c:pt idx="31">
                  <c:v>5.9144409911712916</c:v>
                </c:pt>
              </c:numCache>
            </c:numRef>
          </c:xVal>
          <c:yVal>
            <c:numRef>
              <c:f>[1]Symbole!$AL$174:$BQ$174</c:f>
              <c:numCache>
                <c:formatCode>General</c:formatCode>
                <c:ptCount val="32"/>
                <c:pt idx="0">
                  <c:v>5.7860929086775252</c:v>
                </c:pt>
                <c:pt idx="1">
                  <c:v>5.7860929086775252</c:v>
                </c:pt>
                <c:pt idx="2">
                  <c:v>5.7860929086775252</c:v>
                </c:pt>
                <c:pt idx="3">
                  <c:v>5.7860929086775252</c:v>
                </c:pt>
                <c:pt idx="4">
                  <c:v>5.7860929086775252</c:v>
                </c:pt>
                <c:pt idx="5">
                  <c:v>5.7860929086775252</c:v>
                </c:pt>
                <c:pt idx="6">
                  <c:v>5.7860929086775252</c:v>
                </c:pt>
                <c:pt idx="7">
                  <c:v>5.7860929086775252</c:v>
                </c:pt>
                <c:pt idx="8">
                  <c:v>5.7860929086775252</c:v>
                </c:pt>
                <c:pt idx="9">
                  <c:v>5.7860929086775252</c:v>
                </c:pt>
                <c:pt idx="10">
                  <c:v>5.7860929086775252</c:v>
                </c:pt>
                <c:pt idx="11">
                  <c:v>5.7860929086775252</c:v>
                </c:pt>
                <c:pt idx="12">
                  <c:v>5.7860929086775252</c:v>
                </c:pt>
                <c:pt idx="13">
                  <c:v>5.7860929086775252</c:v>
                </c:pt>
                <c:pt idx="14">
                  <c:v>5.7860929086775252</c:v>
                </c:pt>
                <c:pt idx="15">
                  <c:v>5.7860929086775252</c:v>
                </c:pt>
                <c:pt idx="16">
                  <c:v>5.7860929086775252</c:v>
                </c:pt>
                <c:pt idx="17">
                  <c:v>5.7860929086775252</c:v>
                </c:pt>
                <c:pt idx="18">
                  <c:v>5.7860929086775252</c:v>
                </c:pt>
                <c:pt idx="19">
                  <c:v>5.7860929086775252</c:v>
                </c:pt>
                <c:pt idx="20">
                  <c:v>5.7860929086775252</c:v>
                </c:pt>
                <c:pt idx="21">
                  <c:v>5.7860929086775252</c:v>
                </c:pt>
                <c:pt idx="22">
                  <c:v>5.7860929086775252</c:v>
                </c:pt>
                <c:pt idx="23">
                  <c:v>5.7860929086775252</c:v>
                </c:pt>
                <c:pt idx="24">
                  <c:v>5.7860929086775252</c:v>
                </c:pt>
                <c:pt idx="25">
                  <c:v>5.7860929086775252</c:v>
                </c:pt>
                <c:pt idx="26">
                  <c:v>5.7860929086775252</c:v>
                </c:pt>
                <c:pt idx="27">
                  <c:v>5.7860929086775252</c:v>
                </c:pt>
                <c:pt idx="28">
                  <c:v>5.7860929086775252</c:v>
                </c:pt>
                <c:pt idx="29">
                  <c:v>5.7860929086775252</c:v>
                </c:pt>
                <c:pt idx="30">
                  <c:v>5.7860929086775252</c:v>
                </c:pt>
                <c:pt idx="31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8-6412-44AB-9946-BD3AA8BEC172}"/>
            </c:ext>
          </c:extLst>
        </c:ser>
        <c:ser>
          <c:idx val="185"/>
          <c:order val="185"/>
          <c:tx>
            <c:v>Drehfeder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[1]Symbole!$AL$151:$BQ$151</c:f>
              <c:numCache>
                <c:formatCode>General</c:formatCode>
                <c:ptCount val="32"/>
                <c:pt idx="0">
                  <c:v>12.163833988763461</c:v>
                </c:pt>
                <c:pt idx="1">
                  <c:v>12.163833988763461</c:v>
                </c:pt>
                <c:pt idx="2">
                  <c:v>12.163833988763461</c:v>
                </c:pt>
                <c:pt idx="3">
                  <c:v>12.163833988763461</c:v>
                </c:pt>
                <c:pt idx="4">
                  <c:v>12.163833988763461</c:v>
                </c:pt>
                <c:pt idx="5">
                  <c:v>12.163833988763461</c:v>
                </c:pt>
                <c:pt idx="6">
                  <c:v>12.163833988763461</c:v>
                </c:pt>
                <c:pt idx="7">
                  <c:v>12.163833988763461</c:v>
                </c:pt>
                <c:pt idx="8">
                  <c:v>12.163833988763461</c:v>
                </c:pt>
                <c:pt idx="9">
                  <c:v>12.163833988763461</c:v>
                </c:pt>
                <c:pt idx="10">
                  <c:v>12.163833988763461</c:v>
                </c:pt>
                <c:pt idx="11">
                  <c:v>12.163833988763461</c:v>
                </c:pt>
                <c:pt idx="12">
                  <c:v>12.163833988763461</c:v>
                </c:pt>
                <c:pt idx="13">
                  <c:v>12.163833988763461</c:v>
                </c:pt>
                <c:pt idx="14">
                  <c:v>12.163833988763461</c:v>
                </c:pt>
                <c:pt idx="15">
                  <c:v>12.163833988763461</c:v>
                </c:pt>
                <c:pt idx="16">
                  <c:v>12.163833988763461</c:v>
                </c:pt>
                <c:pt idx="17">
                  <c:v>12.163833988763461</c:v>
                </c:pt>
                <c:pt idx="18">
                  <c:v>12.163833988763461</c:v>
                </c:pt>
                <c:pt idx="19">
                  <c:v>12.163833988763461</c:v>
                </c:pt>
                <c:pt idx="20">
                  <c:v>12.163833988763461</c:v>
                </c:pt>
                <c:pt idx="21">
                  <c:v>12.163833988763461</c:v>
                </c:pt>
                <c:pt idx="22">
                  <c:v>12.163833988763461</c:v>
                </c:pt>
                <c:pt idx="23">
                  <c:v>12.163833988763461</c:v>
                </c:pt>
                <c:pt idx="24">
                  <c:v>12.163833988763461</c:v>
                </c:pt>
                <c:pt idx="25">
                  <c:v>12.163833988763461</c:v>
                </c:pt>
                <c:pt idx="26">
                  <c:v>12.163833988763461</c:v>
                </c:pt>
                <c:pt idx="27">
                  <c:v>12.163833988763461</c:v>
                </c:pt>
                <c:pt idx="28">
                  <c:v>12.163833988763461</c:v>
                </c:pt>
                <c:pt idx="29">
                  <c:v>12.163833988763461</c:v>
                </c:pt>
                <c:pt idx="30">
                  <c:v>12.163833988763461</c:v>
                </c:pt>
                <c:pt idx="31">
                  <c:v>12.163833988763461</c:v>
                </c:pt>
              </c:numCache>
            </c:numRef>
          </c:xVal>
          <c:yVal>
            <c:numRef>
              <c:f>[1]Symbole!$AL$175:$BQ$175</c:f>
              <c:numCache>
                <c:formatCode>General</c:formatCode>
                <c:ptCount val="3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9-6412-44AB-9946-BD3AA8BEC172}"/>
            </c:ext>
          </c:extLst>
        </c:ser>
        <c:ser>
          <c:idx val="186"/>
          <c:order val="186"/>
          <c:tx>
            <c:v>Drehfeder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[1]Symbole!$AL$152:$BQ$152</c:f>
              <c:numCache>
                <c:formatCode>General</c:formatCode>
                <c:ptCount val="32"/>
                <c:pt idx="0">
                  <c:v>-6.1686900080260987</c:v>
                </c:pt>
                <c:pt idx="1">
                  <c:v>-6.1686900080260987</c:v>
                </c:pt>
                <c:pt idx="2">
                  <c:v>-6.1686900080260987</c:v>
                </c:pt>
                <c:pt idx="3">
                  <c:v>-6.1686900080260987</c:v>
                </c:pt>
                <c:pt idx="4">
                  <c:v>-6.1686900080260987</c:v>
                </c:pt>
                <c:pt idx="5">
                  <c:v>-6.1686900080260987</c:v>
                </c:pt>
                <c:pt idx="6">
                  <c:v>-6.1686900080260987</c:v>
                </c:pt>
                <c:pt idx="7">
                  <c:v>-6.1686900080260987</c:v>
                </c:pt>
                <c:pt idx="8">
                  <c:v>-6.1686900080260987</c:v>
                </c:pt>
                <c:pt idx="9">
                  <c:v>-6.1686900080260987</c:v>
                </c:pt>
                <c:pt idx="10">
                  <c:v>-6.1686900080260987</c:v>
                </c:pt>
                <c:pt idx="11">
                  <c:v>-6.1686900080260987</c:v>
                </c:pt>
                <c:pt idx="12">
                  <c:v>-6.1686900080260987</c:v>
                </c:pt>
                <c:pt idx="13">
                  <c:v>-6.1686900080260987</c:v>
                </c:pt>
                <c:pt idx="14">
                  <c:v>-6.1686900080260987</c:v>
                </c:pt>
                <c:pt idx="15">
                  <c:v>-6.1686900080260987</c:v>
                </c:pt>
                <c:pt idx="16">
                  <c:v>-6.1686900080260987</c:v>
                </c:pt>
                <c:pt idx="17">
                  <c:v>-6.1686900080260987</c:v>
                </c:pt>
                <c:pt idx="18">
                  <c:v>-6.1686900080260987</c:v>
                </c:pt>
                <c:pt idx="19">
                  <c:v>-6.1686900080260987</c:v>
                </c:pt>
                <c:pt idx="20">
                  <c:v>-6.1686900080260987</c:v>
                </c:pt>
                <c:pt idx="21">
                  <c:v>-6.1686900080260987</c:v>
                </c:pt>
                <c:pt idx="22">
                  <c:v>-6.1686900080260987</c:v>
                </c:pt>
                <c:pt idx="23">
                  <c:v>-6.1686900080260987</c:v>
                </c:pt>
                <c:pt idx="24">
                  <c:v>-6.1686900080260987</c:v>
                </c:pt>
                <c:pt idx="25">
                  <c:v>-6.1686900080260987</c:v>
                </c:pt>
                <c:pt idx="26">
                  <c:v>-6.1686900080260987</c:v>
                </c:pt>
                <c:pt idx="27">
                  <c:v>-6.1686900080260987</c:v>
                </c:pt>
                <c:pt idx="28">
                  <c:v>-6.1686900080260987</c:v>
                </c:pt>
                <c:pt idx="29">
                  <c:v>-6.1686900080260987</c:v>
                </c:pt>
                <c:pt idx="30">
                  <c:v>-6.1686900080260987</c:v>
                </c:pt>
                <c:pt idx="31">
                  <c:v>-6.1686900080260987</c:v>
                </c:pt>
              </c:numCache>
            </c:numRef>
          </c:xVal>
          <c:yVal>
            <c:numRef>
              <c:f>[1]Symbole!$AL$176:$BQ$176</c:f>
              <c:numCache>
                <c:formatCode>General</c:formatCode>
                <c:ptCount val="32"/>
                <c:pt idx="0">
                  <c:v>-0.46330008891464325</c:v>
                </c:pt>
                <c:pt idx="1">
                  <c:v>-0.46330008891464325</c:v>
                </c:pt>
                <c:pt idx="2">
                  <c:v>-0.46330008891464325</c:v>
                </c:pt>
                <c:pt idx="3">
                  <c:v>-0.46330008891464325</c:v>
                </c:pt>
                <c:pt idx="4">
                  <c:v>-0.46330008891464325</c:v>
                </c:pt>
                <c:pt idx="5">
                  <c:v>-0.46330008891464325</c:v>
                </c:pt>
                <c:pt idx="6">
                  <c:v>-0.46330008891464325</c:v>
                </c:pt>
                <c:pt idx="7">
                  <c:v>-0.46330008891464325</c:v>
                </c:pt>
                <c:pt idx="8">
                  <c:v>-0.46330008891464325</c:v>
                </c:pt>
                <c:pt idx="9">
                  <c:v>-0.46330008891464325</c:v>
                </c:pt>
                <c:pt idx="10">
                  <c:v>-0.46330008891464325</c:v>
                </c:pt>
                <c:pt idx="11">
                  <c:v>-0.46330008891464325</c:v>
                </c:pt>
                <c:pt idx="12">
                  <c:v>-0.46330008891464325</c:v>
                </c:pt>
                <c:pt idx="13">
                  <c:v>-0.46330008891464325</c:v>
                </c:pt>
                <c:pt idx="14">
                  <c:v>-0.46330008891464325</c:v>
                </c:pt>
                <c:pt idx="15">
                  <c:v>-0.46330008891464325</c:v>
                </c:pt>
                <c:pt idx="16">
                  <c:v>-0.46330008891464325</c:v>
                </c:pt>
                <c:pt idx="17">
                  <c:v>-0.46330008891464325</c:v>
                </c:pt>
                <c:pt idx="18">
                  <c:v>-0.46330008891464325</c:v>
                </c:pt>
                <c:pt idx="19">
                  <c:v>-0.46330008891464325</c:v>
                </c:pt>
                <c:pt idx="20">
                  <c:v>-0.46330008891464325</c:v>
                </c:pt>
                <c:pt idx="21">
                  <c:v>-0.46330008891464325</c:v>
                </c:pt>
                <c:pt idx="22">
                  <c:v>-0.46330008891464325</c:v>
                </c:pt>
                <c:pt idx="23">
                  <c:v>-0.46330008891464325</c:v>
                </c:pt>
                <c:pt idx="24">
                  <c:v>-0.46330008891464325</c:v>
                </c:pt>
                <c:pt idx="25">
                  <c:v>-0.46330008891464325</c:v>
                </c:pt>
                <c:pt idx="26">
                  <c:v>-0.46330008891464325</c:v>
                </c:pt>
                <c:pt idx="27">
                  <c:v>-0.46330008891464325</c:v>
                </c:pt>
                <c:pt idx="28">
                  <c:v>-0.46330008891464325</c:v>
                </c:pt>
                <c:pt idx="29">
                  <c:v>-0.46330008891464325</c:v>
                </c:pt>
                <c:pt idx="30">
                  <c:v>-0.46330008891464325</c:v>
                </c:pt>
                <c:pt idx="31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A-6412-44AB-9946-BD3AA8BEC172}"/>
            </c:ext>
          </c:extLst>
        </c:ser>
        <c:ser>
          <c:idx val="187"/>
          <c:order val="187"/>
          <c:tx>
            <c:v>Drehfeder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[1]Symbole!$AL$153:$BQ$153</c:f>
              <c:numCache>
                <c:formatCode>General</c:formatCode>
                <c:ptCount val="32"/>
                <c:pt idx="0">
                  <c:v>-0.41808300561826928</c:v>
                </c:pt>
                <c:pt idx="1">
                  <c:v>-0.41808300561826928</c:v>
                </c:pt>
                <c:pt idx="2">
                  <c:v>-0.41808300561826928</c:v>
                </c:pt>
                <c:pt idx="3">
                  <c:v>-0.41808300561826928</c:v>
                </c:pt>
                <c:pt idx="4">
                  <c:v>-0.41808300561826928</c:v>
                </c:pt>
                <c:pt idx="5">
                  <c:v>-0.41808300561826928</c:v>
                </c:pt>
                <c:pt idx="6">
                  <c:v>-0.41808300561826928</c:v>
                </c:pt>
                <c:pt idx="7">
                  <c:v>-0.41808300561826928</c:v>
                </c:pt>
                <c:pt idx="8">
                  <c:v>-0.41808300561826928</c:v>
                </c:pt>
                <c:pt idx="9">
                  <c:v>-0.41808300561826928</c:v>
                </c:pt>
                <c:pt idx="10">
                  <c:v>-0.41808300561826928</c:v>
                </c:pt>
                <c:pt idx="11">
                  <c:v>-0.41808300561826928</c:v>
                </c:pt>
                <c:pt idx="12">
                  <c:v>-0.41808300561826928</c:v>
                </c:pt>
                <c:pt idx="13">
                  <c:v>-0.41808300561826928</c:v>
                </c:pt>
                <c:pt idx="14">
                  <c:v>-0.41808300561826928</c:v>
                </c:pt>
                <c:pt idx="15">
                  <c:v>-0.41808300561826928</c:v>
                </c:pt>
                <c:pt idx="16">
                  <c:v>-0.41808300561826928</c:v>
                </c:pt>
                <c:pt idx="17">
                  <c:v>-0.41808300561826928</c:v>
                </c:pt>
                <c:pt idx="18">
                  <c:v>-0.41808300561826928</c:v>
                </c:pt>
                <c:pt idx="19">
                  <c:v>-0.41808300561826928</c:v>
                </c:pt>
                <c:pt idx="20">
                  <c:v>-0.41808300561826928</c:v>
                </c:pt>
                <c:pt idx="21">
                  <c:v>-0.41808300561826928</c:v>
                </c:pt>
                <c:pt idx="22">
                  <c:v>-0.41808300561826928</c:v>
                </c:pt>
                <c:pt idx="23">
                  <c:v>-0.41808300561826928</c:v>
                </c:pt>
                <c:pt idx="24">
                  <c:v>-0.41808300561826928</c:v>
                </c:pt>
                <c:pt idx="25">
                  <c:v>-0.41808300561826928</c:v>
                </c:pt>
                <c:pt idx="26">
                  <c:v>-0.41808300561826928</c:v>
                </c:pt>
                <c:pt idx="27">
                  <c:v>-0.41808300561826928</c:v>
                </c:pt>
                <c:pt idx="28">
                  <c:v>-0.41808300561826928</c:v>
                </c:pt>
                <c:pt idx="29">
                  <c:v>-0.41808300561826928</c:v>
                </c:pt>
                <c:pt idx="30">
                  <c:v>-0.41808300561826928</c:v>
                </c:pt>
                <c:pt idx="31">
                  <c:v>-0.41808300561826928</c:v>
                </c:pt>
              </c:numCache>
            </c:numRef>
          </c:xVal>
          <c:yVal>
            <c:numRef>
              <c:f>[1]Symbole!$AL$177:$BQ$177</c:f>
              <c:numCache>
                <c:formatCode>General</c:formatCode>
                <c:ptCount val="32"/>
                <c:pt idx="0">
                  <c:v>0.35374687850423658</c:v>
                </c:pt>
                <c:pt idx="1">
                  <c:v>0.35374687850423658</c:v>
                </c:pt>
                <c:pt idx="2">
                  <c:v>0.35374687850423658</c:v>
                </c:pt>
                <c:pt idx="3">
                  <c:v>0.35374687850423658</c:v>
                </c:pt>
                <c:pt idx="4">
                  <c:v>0.35374687850423658</c:v>
                </c:pt>
                <c:pt idx="5">
                  <c:v>0.35374687850423658</c:v>
                </c:pt>
                <c:pt idx="6">
                  <c:v>0.35374687850423658</c:v>
                </c:pt>
                <c:pt idx="7">
                  <c:v>0.35374687850423658</c:v>
                </c:pt>
                <c:pt idx="8">
                  <c:v>0.35374687850423658</c:v>
                </c:pt>
                <c:pt idx="9">
                  <c:v>0.35374687850423658</c:v>
                </c:pt>
                <c:pt idx="10">
                  <c:v>0.35374687850423658</c:v>
                </c:pt>
                <c:pt idx="11">
                  <c:v>0.35374687850423658</c:v>
                </c:pt>
                <c:pt idx="12">
                  <c:v>0.35374687850423658</c:v>
                </c:pt>
                <c:pt idx="13">
                  <c:v>0.35374687850423658</c:v>
                </c:pt>
                <c:pt idx="14">
                  <c:v>0.35374687850423658</c:v>
                </c:pt>
                <c:pt idx="15">
                  <c:v>0.35374687850423658</c:v>
                </c:pt>
                <c:pt idx="16">
                  <c:v>0.35374687850423658</c:v>
                </c:pt>
                <c:pt idx="17">
                  <c:v>0.35374687850423658</c:v>
                </c:pt>
                <c:pt idx="18">
                  <c:v>0.35374687850423658</c:v>
                </c:pt>
                <c:pt idx="19">
                  <c:v>0.35374687850423658</c:v>
                </c:pt>
                <c:pt idx="20">
                  <c:v>0.35374687850423658</c:v>
                </c:pt>
                <c:pt idx="21">
                  <c:v>0.35374687850423658</c:v>
                </c:pt>
                <c:pt idx="22">
                  <c:v>0.35374687850423658</c:v>
                </c:pt>
                <c:pt idx="23">
                  <c:v>0.35374687850423658</c:v>
                </c:pt>
                <c:pt idx="24">
                  <c:v>0.35374687850423658</c:v>
                </c:pt>
                <c:pt idx="25">
                  <c:v>0.35374687850423658</c:v>
                </c:pt>
                <c:pt idx="26">
                  <c:v>0.35374687850423658</c:v>
                </c:pt>
                <c:pt idx="27">
                  <c:v>0.35374687850423658</c:v>
                </c:pt>
                <c:pt idx="28">
                  <c:v>0.35374687850423658</c:v>
                </c:pt>
                <c:pt idx="29">
                  <c:v>0.35374687850423658</c:v>
                </c:pt>
                <c:pt idx="30">
                  <c:v>0.35374687850423658</c:v>
                </c:pt>
                <c:pt idx="31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B-6412-44AB-9946-BD3AA8BEC172}"/>
            </c:ext>
          </c:extLst>
        </c:ser>
        <c:ser>
          <c:idx val="188"/>
          <c:order val="188"/>
          <c:tx>
            <c:v>Drehfeder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[1]Symbole!$AL$154:$BQ$154</c:f>
              <c:numCache>
                <c:formatCode>General</c:formatCode>
                <c:ptCount val="32"/>
                <c:pt idx="0">
                  <c:v>5.3325239967895603</c:v>
                </c:pt>
                <c:pt idx="1">
                  <c:v>5.3325239967895603</c:v>
                </c:pt>
                <c:pt idx="2">
                  <c:v>5.3325239967895603</c:v>
                </c:pt>
                <c:pt idx="3">
                  <c:v>5.3325239967895603</c:v>
                </c:pt>
                <c:pt idx="4">
                  <c:v>5.3325239967895603</c:v>
                </c:pt>
                <c:pt idx="5">
                  <c:v>5.3325239967895603</c:v>
                </c:pt>
                <c:pt idx="6">
                  <c:v>5.3325239967895603</c:v>
                </c:pt>
                <c:pt idx="7">
                  <c:v>5.3325239967895603</c:v>
                </c:pt>
                <c:pt idx="8">
                  <c:v>5.3325239967895603</c:v>
                </c:pt>
                <c:pt idx="9">
                  <c:v>5.3325239967895603</c:v>
                </c:pt>
                <c:pt idx="10">
                  <c:v>5.3325239967895603</c:v>
                </c:pt>
                <c:pt idx="11">
                  <c:v>5.3325239967895603</c:v>
                </c:pt>
                <c:pt idx="12">
                  <c:v>5.3325239967895603</c:v>
                </c:pt>
                <c:pt idx="13">
                  <c:v>5.3325239967895603</c:v>
                </c:pt>
                <c:pt idx="14">
                  <c:v>5.3325239967895603</c:v>
                </c:pt>
                <c:pt idx="15">
                  <c:v>5.3325239967895603</c:v>
                </c:pt>
                <c:pt idx="16">
                  <c:v>5.3325239967895603</c:v>
                </c:pt>
                <c:pt idx="17">
                  <c:v>5.3325239967895603</c:v>
                </c:pt>
                <c:pt idx="18">
                  <c:v>5.3325239967895603</c:v>
                </c:pt>
                <c:pt idx="19">
                  <c:v>5.3325239967895603</c:v>
                </c:pt>
                <c:pt idx="20">
                  <c:v>5.3325239967895603</c:v>
                </c:pt>
                <c:pt idx="21">
                  <c:v>5.3325239967895603</c:v>
                </c:pt>
                <c:pt idx="22">
                  <c:v>5.3325239967895603</c:v>
                </c:pt>
                <c:pt idx="23">
                  <c:v>5.3325239967895603</c:v>
                </c:pt>
                <c:pt idx="24">
                  <c:v>5.3325239967895603</c:v>
                </c:pt>
                <c:pt idx="25">
                  <c:v>5.3325239967895603</c:v>
                </c:pt>
                <c:pt idx="26">
                  <c:v>5.3325239967895603</c:v>
                </c:pt>
                <c:pt idx="27">
                  <c:v>5.3325239967895603</c:v>
                </c:pt>
                <c:pt idx="28">
                  <c:v>5.3325239967895603</c:v>
                </c:pt>
                <c:pt idx="29">
                  <c:v>5.3325239967895603</c:v>
                </c:pt>
                <c:pt idx="30">
                  <c:v>5.3325239967895603</c:v>
                </c:pt>
                <c:pt idx="31">
                  <c:v>5.3325239967895603</c:v>
                </c:pt>
              </c:numCache>
            </c:numRef>
          </c:xVal>
          <c:yVal>
            <c:numRef>
              <c:f>[1]Symbole!$AL$178:$BQ$178</c:f>
              <c:numCache>
                <c:formatCode>General</c:formatCode>
                <c:ptCount val="32"/>
                <c:pt idx="0">
                  <c:v>-0.4633000889146448</c:v>
                </c:pt>
                <c:pt idx="1">
                  <c:v>-0.4633000889146448</c:v>
                </c:pt>
                <c:pt idx="2">
                  <c:v>-0.4633000889146448</c:v>
                </c:pt>
                <c:pt idx="3">
                  <c:v>-0.4633000889146448</c:v>
                </c:pt>
                <c:pt idx="4">
                  <c:v>-0.4633000889146448</c:v>
                </c:pt>
                <c:pt idx="5">
                  <c:v>-0.4633000889146448</c:v>
                </c:pt>
                <c:pt idx="6">
                  <c:v>-0.4633000889146448</c:v>
                </c:pt>
                <c:pt idx="7">
                  <c:v>-0.4633000889146448</c:v>
                </c:pt>
                <c:pt idx="8">
                  <c:v>-0.4633000889146448</c:v>
                </c:pt>
                <c:pt idx="9">
                  <c:v>-0.4633000889146448</c:v>
                </c:pt>
                <c:pt idx="10">
                  <c:v>-0.4633000889146448</c:v>
                </c:pt>
                <c:pt idx="11">
                  <c:v>-0.4633000889146448</c:v>
                </c:pt>
                <c:pt idx="12">
                  <c:v>-0.4633000889146448</c:v>
                </c:pt>
                <c:pt idx="13">
                  <c:v>-0.4633000889146448</c:v>
                </c:pt>
                <c:pt idx="14">
                  <c:v>-0.4633000889146448</c:v>
                </c:pt>
                <c:pt idx="15">
                  <c:v>-0.4633000889146448</c:v>
                </c:pt>
                <c:pt idx="16">
                  <c:v>-0.4633000889146448</c:v>
                </c:pt>
                <c:pt idx="17">
                  <c:v>-0.4633000889146448</c:v>
                </c:pt>
                <c:pt idx="18">
                  <c:v>-0.4633000889146448</c:v>
                </c:pt>
                <c:pt idx="19">
                  <c:v>-0.4633000889146448</c:v>
                </c:pt>
                <c:pt idx="20">
                  <c:v>-0.4633000889146448</c:v>
                </c:pt>
                <c:pt idx="21">
                  <c:v>-0.4633000889146448</c:v>
                </c:pt>
                <c:pt idx="22">
                  <c:v>-0.4633000889146448</c:v>
                </c:pt>
                <c:pt idx="23">
                  <c:v>-0.4633000889146448</c:v>
                </c:pt>
                <c:pt idx="24">
                  <c:v>-0.4633000889146448</c:v>
                </c:pt>
                <c:pt idx="25">
                  <c:v>-0.4633000889146448</c:v>
                </c:pt>
                <c:pt idx="26">
                  <c:v>-0.4633000889146448</c:v>
                </c:pt>
                <c:pt idx="27">
                  <c:v>-0.4633000889146448</c:v>
                </c:pt>
                <c:pt idx="28">
                  <c:v>-0.4633000889146448</c:v>
                </c:pt>
                <c:pt idx="29">
                  <c:v>-0.4633000889146448</c:v>
                </c:pt>
                <c:pt idx="30">
                  <c:v>-0.4633000889146448</c:v>
                </c:pt>
                <c:pt idx="31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C-6412-44AB-9946-BD3AA8BEC172}"/>
            </c:ext>
          </c:extLst>
        </c:ser>
        <c:ser>
          <c:idx val="189"/>
          <c:order val="189"/>
          <c:tx>
            <c:v>Drehfeder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[1]Symbole!$AL$155:$BQ$155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[1]Symbole!$AL$179:$BQ$179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D-6412-44AB-9946-BD3AA8BEC172}"/>
            </c:ext>
          </c:extLst>
        </c:ser>
        <c:ser>
          <c:idx val="190"/>
          <c:order val="190"/>
          <c:tx>
            <c:v>Drehfeder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[1]Symbole!$AL$156:$BQ$156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[1]Symbole!$AL$180:$BQ$180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E-6412-44AB-9946-BD3AA8BEC172}"/>
            </c:ext>
          </c:extLst>
        </c:ser>
        <c:ser>
          <c:idx val="191"/>
          <c:order val="191"/>
          <c:tx>
            <c:v>Drehfeder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[1]Symbole!$AL$157:$BQ$157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[1]Symbole!$AL$181:$BQ$181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F-6412-44AB-9946-BD3AA8BEC172}"/>
            </c:ext>
          </c:extLst>
        </c:ser>
        <c:ser>
          <c:idx val="192"/>
          <c:order val="192"/>
          <c:tx>
            <c:v>Drehfeder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[1]Symbole!$AL$158:$BQ$158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[1]Symbole!$AL$182:$BQ$182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0-6412-44AB-9946-BD3AA8BEC172}"/>
            </c:ext>
          </c:extLst>
        </c:ser>
        <c:ser>
          <c:idx val="193"/>
          <c:order val="193"/>
          <c:tx>
            <c:v>Drehfeder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[1]Symbole!$AL$159:$BQ$159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[1]Symbole!$AL$183:$BQ$183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1-6412-44AB-9946-BD3AA8BEC172}"/>
            </c:ext>
          </c:extLst>
        </c:ser>
        <c:ser>
          <c:idx val="194"/>
          <c:order val="194"/>
          <c:tx>
            <c:v>Drehfeder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[1]Symbole!$AL$160:$BQ$160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[1]Symbole!$AL$184:$BQ$184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2-6412-44AB-9946-BD3AA8BEC172}"/>
            </c:ext>
          </c:extLst>
        </c:ser>
        <c:ser>
          <c:idx val="195"/>
          <c:order val="195"/>
          <c:tx>
            <c:v>Drehfeder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[1]Symbole!$AL$161:$BQ$161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[1]Symbole!$AL$185:$BQ$185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3-6412-44AB-9946-BD3AA8BEC172}"/>
            </c:ext>
          </c:extLst>
        </c:ser>
        <c:ser>
          <c:idx val="196"/>
          <c:order val="196"/>
          <c:tx>
            <c:v>Drehfeder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[1]Symbole!$AL$162:$BQ$162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[1]Symbole!$AL$186:$BQ$186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4-6412-44AB-9946-BD3AA8BEC172}"/>
            </c:ext>
          </c:extLst>
        </c:ser>
        <c:ser>
          <c:idx val="197"/>
          <c:order val="197"/>
          <c:tx>
            <c:v>Drehfeder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[1]Symbole!$AL$163:$BQ$163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[1]Symbole!$AL$187:$BQ$187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5-6412-44AB-9946-BD3AA8BEC172}"/>
            </c:ext>
          </c:extLst>
        </c:ser>
        <c:ser>
          <c:idx val="198"/>
          <c:order val="198"/>
          <c:tx>
            <c:v>Drehfeder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[1]Symbole!$AL$164:$BQ$164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[1]Symbole!$AL$188:$BQ$188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6-6412-44AB-9946-BD3AA8BEC172}"/>
            </c:ext>
          </c:extLst>
        </c:ser>
        <c:ser>
          <c:idx val="199"/>
          <c:order val="199"/>
          <c:tx>
            <c:v>Drehfeder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[1]Symbole!$AL$165:$BQ$165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[1]Symbole!$AL$189:$BQ$189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7-6412-44AB-9946-BD3AA8BEC172}"/>
            </c:ext>
          </c:extLst>
        </c:ser>
        <c:ser>
          <c:idx val="200"/>
          <c:order val="200"/>
          <c:tx>
            <c:v>Drehfeder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[1]Symbole!$AL$166:$BQ$166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[1]Symbole!$AL$190:$BQ$190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8-6412-44AB-9946-BD3AA8BEC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71136"/>
        <c:axId val="142471528"/>
      </c:scatterChart>
      <c:valAx>
        <c:axId val="142471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2471528"/>
        <c:crosses val="max"/>
        <c:crossBetween val="midCat"/>
        <c:majorUnit val="1.0000000000000004E-6"/>
      </c:valAx>
      <c:valAx>
        <c:axId val="142471528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42471136"/>
        <c:crosses val="max"/>
        <c:crossBetween val="midCat"/>
        <c:majorUnit val="1.0000000000000004E-6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950358500176313E-2"/>
          <c:y val="1.6443420012939549E-2"/>
          <c:w val="0.94428822092300757"/>
          <c:h val="0.95606951802941853"/>
        </c:manualLayout>
      </c:layout>
      <c:scatterChart>
        <c:scatterStyle val="lineMarker"/>
        <c:varyColors val="0"/>
        <c:ser>
          <c:idx val="252"/>
          <c:order val="0"/>
          <c:tx>
            <c:v>BoundingBox</c:v>
          </c:tx>
          <c:spPr>
            <a:ln w="635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PlotData!$CB$7:$CB$10</c:f>
              <c:numCache>
                <c:formatCode>General</c:formatCode>
                <c:ptCount val="4"/>
                <c:pt idx="0">
                  <c:v>-15.761837188805655</c:v>
                </c:pt>
                <c:pt idx="1">
                  <c:v>12.761837188805655</c:v>
                </c:pt>
                <c:pt idx="2">
                  <c:v>12.761837188805655</c:v>
                </c:pt>
                <c:pt idx="3">
                  <c:v>-15.761837188805655</c:v>
                </c:pt>
              </c:numCache>
            </c:numRef>
          </c:xVal>
          <c:yVal>
            <c:numRef>
              <c:f>PlotData!$CC$7:$CC$10</c:f>
              <c:numCache>
                <c:formatCode>General</c:formatCode>
                <c:ptCount val="4"/>
                <c:pt idx="0">
                  <c:v>15.261837188805655</c:v>
                </c:pt>
                <c:pt idx="1">
                  <c:v>15.261837188805655</c:v>
                </c:pt>
                <c:pt idx="2">
                  <c:v>-13.261837188805655</c:v>
                </c:pt>
                <c:pt idx="3">
                  <c:v>-13.261837188805655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23-4704-BB7E-F7CB03454750}"/>
            </c:ext>
          </c:extLst>
        </c:ser>
        <c:ser>
          <c:idx val="253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[1]Symbole!$C$6:$F$6</c:f>
              <c:numCache>
                <c:formatCode>General</c:formatCode>
                <c:ptCount val="4"/>
                <c:pt idx="0">
                  <c:v>-13</c:v>
                </c:pt>
                <c:pt idx="1">
                  <c:v>-12.257840987388821</c:v>
                </c:pt>
                <c:pt idx="2">
                  <c:v>-13.742159012611179</c:v>
                </c:pt>
                <c:pt idx="3">
                  <c:v>-13</c:v>
                </c:pt>
              </c:numCache>
            </c:numRef>
          </c:xVal>
          <c:yVal>
            <c:numRef>
              <c:f>[1]Symbole!$G$6:$J$6</c:f>
              <c:numCache>
                <c:formatCode>General</c:formatCode>
                <c:ptCount val="4"/>
                <c:pt idx="0">
                  <c:v>4</c:v>
                </c:pt>
                <c:pt idx="1">
                  <c:v>5.2854194098425618</c:v>
                </c:pt>
                <c:pt idx="2">
                  <c:v>5.2854194098425618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23-4704-BB7E-F7CB03454750}"/>
            </c:ext>
          </c:extLst>
        </c:ser>
        <c:ser>
          <c:idx val="254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[1]Symbole!$C$7:$F$7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[1]Symbole!$G$7:$J$7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23-4704-BB7E-F7CB03454750}"/>
            </c:ext>
          </c:extLst>
        </c:ser>
        <c:ser>
          <c:idx val="23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[1]Symbole!$C$8:$F$8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[1]Symbole!$G$8:$J$8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23-4704-BB7E-F7CB03454750}"/>
            </c:ext>
          </c:extLst>
        </c:ser>
        <c:ser>
          <c:idx val="24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[1]Symbole!$C$9:$F$9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[1]Symbole!$G$9:$J$9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23-4704-BB7E-F7CB03454750}"/>
            </c:ext>
          </c:extLst>
        </c:ser>
        <c:ser>
          <c:idx val="25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[1]Symbole!$C$10:$F$10</c:f>
              <c:numCache>
                <c:formatCode>General</c:formatCode>
                <c:ptCount val="4"/>
                <c:pt idx="0">
                  <c:v>11</c:v>
                </c:pt>
                <c:pt idx="1">
                  <c:v>11.742159012611179</c:v>
                </c:pt>
                <c:pt idx="2">
                  <c:v>10.257840987388821</c:v>
                </c:pt>
                <c:pt idx="3">
                  <c:v>11</c:v>
                </c:pt>
              </c:numCache>
            </c:numRef>
          </c:xVal>
          <c:yVal>
            <c:numRef>
              <c:f>[1]Symbole!$G$10:$J$10</c:f>
              <c:numCache>
                <c:formatCode>General</c:formatCode>
                <c:ptCount val="4"/>
                <c:pt idx="0">
                  <c:v>4</c:v>
                </c:pt>
                <c:pt idx="1">
                  <c:v>5.2854194098425618</c:v>
                </c:pt>
                <c:pt idx="2">
                  <c:v>5.2854194098425618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23-4704-BB7E-F7CB03454750}"/>
            </c:ext>
          </c:extLst>
        </c:ser>
        <c:ser>
          <c:idx val="26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[1]Symbole!$C$11:$F$11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[1]Symbole!$G$11:$J$11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23-4704-BB7E-F7CB03454750}"/>
            </c:ext>
          </c:extLst>
        </c:ser>
        <c:ser>
          <c:idx val="27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[1]Symbole!$C$12:$F$12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[1]Symbole!$G$12:$J$12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23-4704-BB7E-F7CB03454750}"/>
            </c:ext>
          </c:extLst>
        </c:ser>
        <c:ser>
          <c:idx val="28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[1]Symbole!$C$13:$F$13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[1]Symbole!$G$13:$J$13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023-4704-BB7E-F7CB03454750}"/>
            </c:ext>
          </c:extLst>
        </c:ser>
        <c:ser>
          <c:idx val="29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[1]Symbole!$C$14:$F$14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[1]Symbole!$G$14:$J$14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023-4704-BB7E-F7CB03454750}"/>
            </c:ext>
          </c:extLst>
        </c:ser>
        <c:ser>
          <c:idx val="30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[1]Symbole!$C$15:$F$15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[1]Symbole!$G$15:$J$15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023-4704-BB7E-F7CB03454750}"/>
            </c:ext>
          </c:extLst>
        </c:ser>
        <c:ser>
          <c:idx val="31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[1]Symbole!$C$16:$F$16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[1]Symbole!$G$16:$J$16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023-4704-BB7E-F7CB03454750}"/>
            </c:ext>
          </c:extLst>
        </c:ser>
        <c:ser>
          <c:idx val="32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[1]Symbole!$C$17:$F$17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[1]Symbole!$G$17:$J$17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023-4704-BB7E-F7CB03454750}"/>
            </c:ext>
          </c:extLst>
        </c:ser>
        <c:ser>
          <c:idx val="33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[1]Symbole!$C$18:$F$18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[1]Symbole!$G$18:$J$18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0023-4704-BB7E-F7CB03454750}"/>
            </c:ext>
          </c:extLst>
        </c:ser>
        <c:ser>
          <c:idx val="34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[1]Symbole!$C$19:$F$19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[1]Symbole!$G$19:$J$19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0023-4704-BB7E-F7CB03454750}"/>
            </c:ext>
          </c:extLst>
        </c:ser>
        <c:ser>
          <c:idx val="35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[1]Symbole!$C$20:$F$20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[1]Symbole!$G$20:$J$20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0023-4704-BB7E-F7CB03454750}"/>
            </c:ext>
          </c:extLst>
        </c:ser>
        <c:ser>
          <c:idx val="36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[1]Symbole!$C$21:$F$21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[1]Symbole!$G$21:$J$21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0023-4704-BB7E-F7CB03454750}"/>
            </c:ext>
          </c:extLst>
        </c:ser>
        <c:ser>
          <c:idx val="37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[1]Symbole!$C$22:$F$22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[1]Symbole!$G$22:$J$22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0023-4704-BB7E-F7CB03454750}"/>
            </c:ext>
          </c:extLst>
        </c:ser>
        <c:ser>
          <c:idx val="38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[1]Symbole!$C$23:$F$23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[1]Symbole!$G$23:$J$23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0023-4704-BB7E-F7CB03454750}"/>
            </c:ext>
          </c:extLst>
        </c:ser>
        <c:ser>
          <c:idx val="39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[1]Symbole!$C$24:$F$24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[1]Symbole!$G$24:$J$24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0023-4704-BB7E-F7CB03454750}"/>
            </c:ext>
          </c:extLst>
        </c:ser>
        <c:ser>
          <c:idx val="40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[1]Symbole!$C$25:$F$25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[1]Symbole!$G$25:$J$25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023-4704-BB7E-F7CB03454750}"/>
            </c:ext>
          </c:extLst>
        </c:ser>
        <c:ser>
          <c:idx val="41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[1]Symbole!$C$29:$F$29</c:f>
              <c:numCache>
                <c:formatCode>General</c:formatCode>
                <c:ptCount val="4"/>
                <c:pt idx="0">
                  <c:v>-13</c:v>
                </c:pt>
                <c:pt idx="1">
                  <c:v>-11.714580590157439</c:v>
                </c:pt>
                <c:pt idx="2">
                  <c:v>-11.714580590157439</c:v>
                </c:pt>
                <c:pt idx="3">
                  <c:v>-13</c:v>
                </c:pt>
              </c:numCache>
            </c:numRef>
          </c:xVal>
          <c:yVal>
            <c:numRef>
              <c:f>[1]Symbole!$G$29:$J$29</c:f>
              <c:numCache>
                <c:formatCode>General</c:formatCode>
                <c:ptCount val="4"/>
                <c:pt idx="0">
                  <c:v>4</c:v>
                </c:pt>
                <c:pt idx="1">
                  <c:v>4.7421590126111788</c:v>
                </c:pt>
                <c:pt idx="2">
                  <c:v>3.2578409873888212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0023-4704-BB7E-F7CB03454750}"/>
            </c:ext>
          </c:extLst>
        </c:ser>
        <c:ser>
          <c:idx val="42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[1]Symbole!$C$30:$F$30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[1]Symbole!$G$30:$J$30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0023-4704-BB7E-F7CB03454750}"/>
            </c:ext>
          </c:extLst>
        </c:ser>
        <c:ser>
          <c:idx val="43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[1]Symbole!$C$31:$F$31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[1]Symbole!$G$31:$J$31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0023-4704-BB7E-F7CB03454750}"/>
            </c:ext>
          </c:extLst>
        </c:ser>
        <c:ser>
          <c:idx val="44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[1]Symbole!$C$32:$F$32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[1]Symbole!$G$32:$J$32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0023-4704-BB7E-F7CB03454750}"/>
            </c:ext>
          </c:extLst>
        </c:ser>
        <c:ser>
          <c:idx val="45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[1]Symbole!$C$33:$F$33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</c:numCache>
            </c:numRef>
          </c:xVal>
          <c:yVal>
            <c:numRef>
              <c:f>[1]Symbole!$G$33:$J$33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0023-4704-BB7E-F7CB03454750}"/>
            </c:ext>
          </c:extLst>
        </c:ser>
        <c:ser>
          <c:idx val="46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[1]Symbole!$C$34:$F$34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[1]Symbole!$G$34:$J$34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0023-4704-BB7E-F7CB03454750}"/>
            </c:ext>
          </c:extLst>
        </c:ser>
        <c:ser>
          <c:idx val="47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[1]Symbole!$C$35:$F$35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[1]Symbole!$G$35:$J$35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0023-4704-BB7E-F7CB03454750}"/>
            </c:ext>
          </c:extLst>
        </c:ser>
        <c:ser>
          <c:idx val="48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[1]Symbole!$C$36:$F$36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[1]Symbole!$G$36:$J$36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0023-4704-BB7E-F7CB03454750}"/>
            </c:ext>
          </c:extLst>
        </c:ser>
        <c:ser>
          <c:idx val="49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[1]Symbole!$C$37:$F$37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[1]Symbole!$G$37:$J$37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0023-4704-BB7E-F7CB03454750}"/>
            </c:ext>
          </c:extLst>
        </c:ser>
        <c:ser>
          <c:idx val="50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[1]Symbole!$C$38:$F$38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[1]Symbole!$G$38:$J$38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0023-4704-BB7E-F7CB03454750}"/>
            </c:ext>
          </c:extLst>
        </c:ser>
        <c:ser>
          <c:idx val="51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[1]Symbole!$C$39:$F$39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[1]Symbole!$G$39:$J$39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0023-4704-BB7E-F7CB03454750}"/>
            </c:ext>
          </c:extLst>
        </c:ser>
        <c:ser>
          <c:idx val="52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[1]Symbole!$C$40:$F$40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[1]Symbole!$G$40:$J$40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0023-4704-BB7E-F7CB03454750}"/>
            </c:ext>
          </c:extLst>
        </c:ser>
        <c:ser>
          <c:idx val="53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[1]Symbole!$C$41:$F$41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[1]Symbole!$G$41:$J$41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0023-4704-BB7E-F7CB03454750}"/>
            </c:ext>
          </c:extLst>
        </c:ser>
        <c:ser>
          <c:idx val="54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[1]Symbole!$C$42:$F$42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[1]Symbole!$G$42:$J$42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0023-4704-BB7E-F7CB03454750}"/>
            </c:ext>
          </c:extLst>
        </c:ser>
        <c:ser>
          <c:idx val="55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[1]Symbole!$C$43:$F$43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[1]Symbole!$G$43:$J$43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0023-4704-BB7E-F7CB03454750}"/>
            </c:ext>
          </c:extLst>
        </c:ser>
        <c:ser>
          <c:idx val="56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[1]Symbole!$C$44:$F$44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[1]Symbole!$G$44:$J$44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0023-4704-BB7E-F7CB03454750}"/>
            </c:ext>
          </c:extLst>
        </c:ser>
        <c:ser>
          <c:idx val="57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[1]Symbole!$C$45:$F$45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[1]Symbole!$G$45:$J$45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0023-4704-BB7E-F7CB03454750}"/>
            </c:ext>
          </c:extLst>
        </c:ser>
        <c:ser>
          <c:idx val="58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[1]Symbole!$C$46:$F$46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[1]Symbole!$G$46:$J$46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6-0023-4704-BB7E-F7CB03454750}"/>
            </c:ext>
          </c:extLst>
        </c:ser>
        <c:ser>
          <c:idx val="59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[1]Symbole!$C$47:$F$47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[1]Symbole!$G$47:$J$47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0023-4704-BB7E-F7CB03454750}"/>
            </c:ext>
          </c:extLst>
        </c:ser>
        <c:ser>
          <c:idx val="60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[1]Symbole!$C$48:$F$48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[1]Symbole!$G$48:$J$48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0023-4704-BB7E-F7CB03454750}"/>
            </c:ext>
          </c:extLst>
        </c:ser>
        <c:ser>
          <c:idx val="61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[1]Symbole!$C$52:$G$52</c:f>
              <c:numCache>
                <c:formatCode>General</c:formatCode>
                <c:ptCount val="5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</c:numCache>
            </c:numRef>
          </c:xVal>
          <c:yVal>
            <c:numRef>
              <c:f>[1]Symbole!$H$52:$L$52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0023-4704-BB7E-F7CB03454750}"/>
            </c:ext>
          </c:extLst>
        </c:ser>
        <c:ser>
          <c:idx val="62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[1]Symbole!$C$53:$G$53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[1]Symbole!$H$53:$L$53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0023-4704-BB7E-F7CB03454750}"/>
            </c:ext>
          </c:extLst>
        </c:ser>
        <c:ser>
          <c:idx val="63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[1]Symbole!$C$54:$G$54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[1]Symbole!$H$54:$L$54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0023-4704-BB7E-F7CB03454750}"/>
            </c:ext>
          </c:extLst>
        </c:ser>
        <c:ser>
          <c:idx val="64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[1]Symbole!$C$55:$G$55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[1]Symbole!$H$55:$L$55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C-0023-4704-BB7E-F7CB03454750}"/>
            </c:ext>
          </c:extLst>
        </c:ser>
        <c:ser>
          <c:idx val="65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[1]Symbole!$C$56:$G$56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</c:numCache>
            </c:numRef>
          </c:xVal>
          <c:yVal>
            <c:numRef>
              <c:f>[1]Symbole!$H$56:$L$56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0023-4704-BB7E-F7CB03454750}"/>
            </c:ext>
          </c:extLst>
        </c:ser>
        <c:ser>
          <c:idx val="66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[1]Symbole!$C$57:$G$57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[1]Symbole!$H$57:$L$57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0023-4704-BB7E-F7CB03454750}"/>
            </c:ext>
          </c:extLst>
        </c:ser>
        <c:ser>
          <c:idx val="67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[1]Symbole!$C$58:$G$58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[1]Symbole!$H$58:$L$58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0023-4704-BB7E-F7CB03454750}"/>
            </c:ext>
          </c:extLst>
        </c:ser>
        <c:ser>
          <c:idx val="68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[1]Symbole!$C$59:$G$59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[1]Symbole!$H$59:$L$59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0023-4704-BB7E-F7CB03454750}"/>
            </c:ext>
          </c:extLst>
        </c:ser>
        <c:ser>
          <c:idx val="69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[1]Symbole!$C$60:$G$60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[1]Symbole!$H$60:$L$60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1-0023-4704-BB7E-F7CB03454750}"/>
            </c:ext>
          </c:extLst>
        </c:ser>
        <c:ser>
          <c:idx val="70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[1]Symbole!$C$61:$G$61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[1]Symbole!$H$61:$L$61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0023-4704-BB7E-F7CB03454750}"/>
            </c:ext>
          </c:extLst>
        </c:ser>
        <c:ser>
          <c:idx val="71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[1]Symbole!$C$62:$G$62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[1]Symbole!$H$62:$L$62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0023-4704-BB7E-F7CB03454750}"/>
            </c:ext>
          </c:extLst>
        </c:ser>
        <c:ser>
          <c:idx val="72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[1]Symbole!$C$63:$G$63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[1]Symbole!$H$63:$L$63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4-0023-4704-BB7E-F7CB03454750}"/>
            </c:ext>
          </c:extLst>
        </c:ser>
        <c:ser>
          <c:idx val="73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[1]Symbole!$C$64:$G$64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[1]Symbole!$H$64:$L$64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5-0023-4704-BB7E-F7CB03454750}"/>
            </c:ext>
          </c:extLst>
        </c:ser>
        <c:ser>
          <c:idx val="74"/>
          <c:order val="54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[1]Symbole!$C$65:$G$65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[1]Symbole!$H$65:$L$65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0023-4704-BB7E-F7CB03454750}"/>
            </c:ext>
          </c:extLst>
        </c:ser>
        <c:ser>
          <c:idx val="75"/>
          <c:order val="55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[1]Symbole!$C$66:$G$66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[1]Symbole!$H$66:$L$66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0023-4704-BB7E-F7CB03454750}"/>
            </c:ext>
          </c:extLst>
        </c:ser>
        <c:ser>
          <c:idx val="76"/>
          <c:order val="56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[1]Symbole!$C$67:$G$67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[1]Symbole!$H$67:$L$67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0023-4704-BB7E-F7CB03454750}"/>
            </c:ext>
          </c:extLst>
        </c:ser>
        <c:ser>
          <c:idx val="77"/>
          <c:order val="57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[1]Symbole!$C$68:$G$68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[1]Symbole!$H$68:$L$68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0023-4704-BB7E-F7CB03454750}"/>
            </c:ext>
          </c:extLst>
        </c:ser>
        <c:ser>
          <c:idx val="78"/>
          <c:order val="58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[1]Symbole!$C$69:$G$69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[1]Symbole!$H$69:$L$69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A-0023-4704-BB7E-F7CB03454750}"/>
            </c:ext>
          </c:extLst>
        </c:ser>
        <c:ser>
          <c:idx val="79"/>
          <c:order val="59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[1]Symbole!$C$70:$G$70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[1]Symbole!$H$70:$L$70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0023-4704-BB7E-F7CB03454750}"/>
            </c:ext>
          </c:extLst>
        </c:ser>
        <c:ser>
          <c:idx val="80"/>
          <c:order val="60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[1]Symbole!$C$71:$G$71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[1]Symbole!$H$71:$L$71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C-0023-4704-BB7E-F7CB03454750}"/>
            </c:ext>
          </c:extLst>
        </c:ser>
        <c:ser>
          <c:idx val="121"/>
          <c:order val="61"/>
          <c:tx>
            <c:v>Knotenmoment1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[1]KLasten!$C$50:$L$50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[1]KLasten!$M$50:$V$50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D-0023-4704-BB7E-F7CB03454750}"/>
            </c:ext>
          </c:extLst>
        </c:ser>
        <c:ser>
          <c:idx val="122"/>
          <c:order val="62"/>
          <c:tx>
            <c:v>Knotenmoment2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[1]KLasten!$C$51:$L$51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[1]KLasten!$M$51:$V$51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E-0023-4704-BB7E-F7CB03454750}"/>
            </c:ext>
          </c:extLst>
        </c:ser>
        <c:ser>
          <c:idx val="123"/>
          <c:order val="63"/>
          <c:tx>
            <c:v>Knotenmoment3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[1]KLasten!$C$52:$L$52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[1]KLasten!$M$52:$V$52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0023-4704-BB7E-F7CB03454750}"/>
            </c:ext>
          </c:extLst>
        </c:ser>
        <c:ser>
          <c:idx val="124"/>
          <c:order val="64"/>
          <c:tx>
            <c:v>Knotenmoment4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[1]KLasten!$C$53:$L$53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[1]KLasten!$M$53:$V$53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0-0023-4704-BB7E-F7CB03454750}"/>
            </c:ext>
          </c:extLst>
        </c:ser>
        <c:ser>
          <c:idx val="125"/>
          <c:order val="65"/>
          <c:tx>
            <c:v>Knotenmoment5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[1]KLasten!$C$54:$L$54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[1]KLasten!$M$54:$V$54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1-0023-4704-BB7E-F7CB03454750}"/>
            </c:ext>
          </c:extLst>
        </c:ser>
        <c:ser>
          <c:idx val="126"/>
          <c:order val="66"/>
          <c:tx>
            <c:v>Knotenmoment6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[1]KLasten!$C$55:$L$55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[1]KLasten!$M$55:$V$55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0023-4704-BB7E-F7CB03454750}"/>
            </c:ext>
          </c:extLst>
        </c:ser>
        <c:ser>
          <c:idx val="127"/>
          <c:order val="67"/>
          <c:tx>
            <c:v>Knotenmoment7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[1]KLasten!$C$56:$L$56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[1]KLasten!$M$56:$V$56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3-0023-4704-BB7E-F7CB03454750}"/>
            </c:ext>
          </c:extLst>
        </c:ser>
        <c:ser>
          <c:idx val="128"/>
          <c:order val="68"/>
          <c:tx>
            <c:v>Knotenmoment8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[1]KLasten!$C$57:$L$57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[1]KLasten!$M$57:$V$57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4-0023-4704-BB7E-F7CB03454750}"/>
            </c:ext>
          </c:extLst>
        </c:ser>
        <c:ser>
          <c:idx val="129"/>
          <c:order val="69"/>
          <c:tx>
            <c:v>Knotenmoment9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[1]KLasten!$C$58:$L$58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[1]KLasten!$M$58:$V$58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5-0023-4704-BB7E-F7CB03454750}"/>
            </c:ext>
          </c:extLst>
        </c:ser>
        <c:ser>
          <c:idx val="130"/>
          <c:order val="70"/>
          <c:tx>
            <c:v>Knotenmoment10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[1]KLasten!$C$59:$L$59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[1]KLasten!$M$59:$V$59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6-0023-4704-BB7E-F7CB03454750}"/>
            </c:ext>
          </c:extLst>
        </c:ser>
        <c:ser>
          <c:idx val="131"/>
          <c:order val="71"/>
          <c:tx>
            <c:v>Knotenmoment11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[1]KLasten!$C$60:$L$60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[1]KLasten!$M$60:$V$60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7-0023-4704-BB7E-F7CB03454750}"/>
            </c:ext>
          </c:extLst>
        </c:ser>
        <c:ser>
          <c:idx val="132"/>
          <c:order val="72"/>
          <c:tx>
            <c:v>Knotenmoment12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[1]KLasten!$C$61:$L$61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[1]KLasten!$M$61:$V$61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8-0023-4704-BB7E-F7CB03454750}"/>
            </c:ext>
          </c:extLst>
        </c:ser>
        <c:ser>
          <c:idx val="133"/>
          <c:order val="73"/>
          <c:tx>
            <c:v>Knotenmoment13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[1]KLasten!$C$62:$L$62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[1]KLasten!$M$62:$V$62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9-0023-4704-BB7E-F7CB03454750}"/>
            </c:ext>
          </c:extLst>
        </c:ser>
        <c:ser>
          <c:idx val="134"/>
          <c:order val="74"/>
          <c:tx>
            <c:v>Knotenmoment14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[1]KLasten!$C$63:$L$63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[1]KLasten!$M$63:$V$63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A-0023-4704-BB7E-F7CB03454750}"/>
            </c:ext>
          </c:extLst>
        </c:ser>
        <c:ser>
          <c:idx val="135"/>
          <c:order val="75"/>
          <c:tx>
            <c:v>Knotenmoment15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[1]KLasten!$C$64:$L$64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[1]KLasten!$M$64:$V$64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B-0023-4704-BB7E-F7CB03454750}"/>
            </c:ext>
          </c:extLst>
        </c:ser>
        <c:ser>
          <c:idx val="136"/>
          <c:order val="76"/>
          <c:tx>
            <c:v>Knotenmoment16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[1]KLasten!$C$65:$L$65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[1]KLasten!$M$65:$V$65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C-0023-4704-BB7E-F7CB03454750}"/>
            </c:ext>
          </c:extLst>
        </c:ser>
        <c:ser>
          <c:idx val="137"/>
          <c:order val="77"/>
          <c:tx>
            <c:v>Knotenmoment17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[1]KLasten!$C$66:$L$66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[1]KLasten!$M$66:$V$66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D-0023-4704-BB7E-F7CB03454750}"/>
            </c:ext>
          </c:extLst>
        </c:ser>
        <c:ser>
          <c:idx val="138"/>
          <c:order val="78"/>
          <c:tx>
            <c:v>Knotenmoment18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[1]KLasten!$C$67:$L$67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[1]KLasten!$M$67:$V$67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0023-4704-BB7E-F7CB03454750}"/>
            </c:ext>
          </c:extLst>
        </c:ser>
        <c:ser>
          <c:idx val="139"/>
          <c:order val="79"/>
          <c:tx>
            <c:v>Knotenmoment19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[1]KLasten!$C$68:$L$68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[1]KLasten!$M$68:$V$68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F-0023-4704-BB7E-F7CB03454750}"/>
            </c:ext>
          </c:extLst>
        </c:ser>
        <c:ser>
          <c:idx val="140"/>
          <c:order val="80"/>
          <c:tx>
            <c:v>Knotenmoment20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[1]KLasten!$C$69:$L$69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xVal>
          <c:yVal>
            <c:numRef>
              <c:f>[1]KLasten!$M$69:$V$69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0-0023-4704-BB7E-F7CB03454750}"/>
            </c:ext>
          </c:extLst>
        </c:ser>
        <c:ser>
          <c:idx val="0"/>
          <c:order val="81"/>
          <c:tx>
            <c:v>Element:1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System!$C$82:$D$82</c:f>
              <c:numCache>
                <c:formatCode>General</c:formatCode>
                <c:ptCount val="2"/>
                <c:pt idx="0">
                  <c:v>-13</c:v>
                </c:pt>
                <c:pt idx="1">
                  <c:v>-7</c:v>
                </c:pt>
              </c:numCache>
            </c:numRef>
          </c:xVal>
          <c:yVal>
            <c:numRef>
              <c:f>System!$E$82:$F$82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1-0023-4704-BB7E-F7CB03454750}"/>
            </c:ext>
          </c:extLst>
        </c:ser>
        <c:ser>
          <c:idx val="1"/>
          <c:order val="82"/>
          <c:tx>
            <c:v>Element:2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System!$C$83:$D$83</c:f>
              <c:numCache>
                <c:formatCode>General</c:formatCode>
                <c:ptCount val="2"/>
                <c:pt idx="0">
                  <c:v>-7</c:v>
                </c:pt>
                <c:pt idx="1">
                  <c:v>-1</c:v>
                </c:pt>
              </c:numCache>
            </c:numRef>
          </c:xVal>
          <c:yVal>
            <c:numRef>
              <c:f>System!$E$83:$F$83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2-0023-4704-BB7E-F7CB03454750}"/>
            </c:ext>
          </c:extLst>
        </c:ser>
        <c:ser>
          <c:idx val="2"/>
          <c:order val="83"/>
          <c:tx>
            <c:v>Element:3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System!$C$84:$D$84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System!$E$84:$F$84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3-0023-4704-BB7E-F7CB03454750}"/>
            </c:ext>
          </c:extLst>
        </c:ser>
        <c:ser>
          <c:idx val="3"/>
          <c:order val="84"/>
          <c:tx>
            <c:v>Element:4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System!$C$85:$D$85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System!$E$85:$F$85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4-0023-4704-BB7E-F7CB03454750}"/>
            </c:ext>
          </c:extLst>
        </c:ser>
        <c:ser>
          <c:idx val="4"/>
          <c:order val="85"/>
          <c:tx>
            <c:v>Element:5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System!$C$86:$D$86</c:f>
              <c:numCache>
                <c:formatCode>General</c:formatCode>
                <c:ptCount val="2"/>
                <c:pt idx="0">
                  <c:v>10</c:v>
                </c:pt>
                <c:pt idx="1">
                  <c:v>5</c:v>
                </c:pt>
              </c:numCache>
            </c:numRef>
          </c:xVal>
          <c:yVal>
            <c:numRef>
              <c:f>System!$E$86:$F$86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5-0023-4704-BB7E-F7CB03454750}"/>
            </c:ext>
          </c:extLst>
        </c:ser>
        <c:ser>
          <c:idx val="5"/>
          <c:order val="86"/>
          <c:tx>
            <c:v>Element:6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System!$C$87:$D$87</c:f>
              <c:numCache>
                <c:formatCode>General</c:formatCode>
                <c:ptCount val="2"/>
                <c:pt idx="0">
                  <c:v>-13</c:v>
                </c:pt>
                <c:pt idx="1">
                  <c:v>-7</c:v>
                </c:pt>
              </c:numCache>
            </c:numRef>
          </c:xVal>
          <c:yVal>
            <c:numRef>
              <c:f>System!$E$87:$F$87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6-0023-4704-BB7E-F7CB03454750}"/>
            </c:ext>
          </c:extLst>
        </c:ser>
        <c:ser>
          <c:idx val="6"/>
          <c:order val="87"/>
          <c:tx>
            <c:v>Element:7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System!$C$88:$D$88</c:f>
              <c:numCache>
                <c:formatCode>General</c:formatCode>
                <c:ptCount val="2"/>
                <c:pt idx="0">
                  <c:v>-7</c:v>
                </c:pt>
                <c:pt idx="1">
                  <c:v>-1</c:v>
                </c:pt>
              </c:numCache>
            </c:numRef>
          </c:xVal>
          <c:yVal>
            <c:numRef>
              <c:f>System!$E$88:$F$88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7-0023-4704-BB7E-F7CB03454750}"/>
            </c:ext>
          </c:extLst>
        </c:ser>
        <c:ser>
          <c:idx val="7"/>
          <c:order val="88"/>
          <c:tx>
            <c:v>Element:8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System!$C$89:$D$89</c:f>
              <c:numCache>
                <c:formatCode>General</c:formatCode>
                <c:ptCount val="2"/>
                <c:pt idx="0">
                  <c:v>-1</c:v>
                </c:pt>
                <c:pt idx="1">
                  <c:v>5</c:v>
                </c:pt>
              </c:numCache>
            </c:numRef>
          </c:xVal>
          <c:yVal>
            <c:numRef>
              <c:f>System!$E$89:$F$89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8-0023-4704-BB7E-F7CB03454750}"/>
            </c:ext>
          </c:extLst>
        </c:ser>
        <c:ser>
          <c:idx val="8"/>
          <c:order val="89"/>
          <c:tx>
            <c:v>Element:9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System!$C$90:$D$90</c:f>
              <c:numCache>
                <c:formatCode>General</c:formatCode>
                <c:ptCount val="2"/>
                <c:pt idx="0">
                  <c:v>-7</c:v>
                </c:pt>
                <c:pt idx="1">
                  <c:v>-1</c:v>
                </c:pt>
              </c:numCache>
            </c:numRef>
          </c:xVal>
          <c:yVal>
            <c:numRef>
              <c:f>System!$E$90:$F$90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9-0023-4704-BB7E-F7CB03454750}"/>
            </c:ext>
          </c:extLst>
        </c:ser>
        <c:ser>
          <c:idx val="9"/>
          <c:order val="90"/>
          <c:tx>
            <c:v>Element:10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System!$C$91:$D$91</c:f>
              <c:numCache>
                <c:formatCode>General</c:formatCode>
                <c:ptCount val="2"/>
                <c:pt idx="0">
                  <c:v>-1</c:v>
                </c:pt>
                <c:pt idx="1">
                  <c:v>5</c:v>
                </c:pt>
              </c:numCache>
            </c:numRef>
          </c:xVal>
          <c:yVal>
            <c:numRef>
              <c:f>System!$E$91:$F$91</c:f>
              <c:numCache>
                <c:formatCode>General</c:formatCode>
                <c:ptCount val="2"/>
                <c:pt idx="0">
                  <c:v>4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A-0023-4704-BB7E-F7CB03454750}"/>
            </c:ext>
          </c:extLst>
        </c:ser>
        <c:ser>
          <c:idx val="10"/>
          <c:order val="91"/>
          <c:tx>
            <c:v>Element:11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System!$C$92:$D$92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System!$E$92:$F$92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B-0023-4704-BB7E-F7CB03454750}"/>
            </c:ext>
          </c:extLst>
        </c:ser>
        <c:ser>
          <c:idx val="11"/>
          <c:order val="92"/>
          <c:tx>
            <c:v>Element:12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System!$C$93:$D$93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System!$E$93:$F$93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C-0023-4704-BB7E-F7CB03454750}"/>
            </c:ext>
          </c:extLst>
        </c:ser>
        <c:ser>
          <c:idx val="12"/>
          <c:order val="93"/>
          <c:tx>
            <c:v>Element:13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System!$C$94:$D$94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System!$E$94:$F$94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D-0023-4704-BB7E-F7CB03454750}"/>
            </c:ext>
          </c:extLst>
        </c:ser>
        <c:ser>
          <c:idx val="13"/>
          <c:order val="94"/>
          <c:tx>
            <c:v>Element:14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System!$C$95:$D$95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System!$E$95:$F$95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E-0023-4704-BB7E-F7CB03454750}"/>
            </c:ext>
          </c:extLst>
        </c:ser>
        <c:ser>
          <c:idx val="14"/>
          <c:order val="95"/>
          <c:tx>
            <c:v>Element:15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System!$C$96:$D$96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System!$E$96:$F$96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F-0023-4704-BB7E-F7CB03454750}"/>
            </c:ext>
          </c:extLst>
        </c:ser>
        <c:ser>
          <c:idx val="15"/>
          <c:order val="96"/>
          <c:tx>
            <c:v>Element:16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System!$C$97:$D$97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System!$E$97:$F$97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0-0023-4704-BB7E-F7CB03454750}"/>
            </c:ext>
          </c:extLst>
        </c:ser>
        <c:ser>
          <c:idx val="16"/>
          <c:order val="97"/>
          <c:tx>
            <c:v>Element:17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System!$C$98:$D$98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System!$E$98:$F$98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1-0023-4704-BB7E-F7CB03454750}"/>
            </c:ext>
          </c:extLst>
        </c:ser>
        <c:ser>
          <c:idx val="17"/>
          <c:order val="98"/>
          <c:tx>
            <c:v>Element:18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System!$C$99:$D$99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System!$E$99:$F$99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2-0023-4704-BB7E-F7CB03454750}"/>
            </c:ext>
          </c:extLst>
        </c:ser>
        <c:ser>
          <c:idx val="18"/>
          <c:order val="99"/>
          <c:tx>
            <c:v>Element:19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System!$C$100:$D$100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System!$E$100:$F$100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3-0023-4704-BB7E-F7CB03454750}"/>
            </c:ext>
          </c:extLst>
        </c:ser>
        <c:ser>
          <c:idx val="19"/>
          <c:order val="100"/>
          <c:tx>
            <c:v>Element:20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System!$C$101:$D$101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System!$E$101:$F$101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4-0023-4704-BB7E-F7CB03454750}"/>
            </c:ext>
          </c:extLst>
        </c:ser>
        <c:ser>
          <c:idx val="161"/>
          <c:order val="101"/>
          <c:tx>
            <c:v>Element:21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System!$C$102:$D$102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System!$E$102:$F$102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5-0023-4704-BB7E-F7CB03454750}"/>
            </c:ext>
          </c:extLst>
        </c:ser>
        <c:ser>
          <c:idx val="162"/>
          <c:order val="102"/>
          <c:tx>
            <c:v>Element:22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System!$C$103:$D$103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System!$E$103:$F$103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6-0023-4704-BB7E-F7CB03454750}"/>
            </c:ext>
          </c:extLst>
        </c:ser>
        <c:ser>
          <c:idx val="163"/>
          <c:order val="103"/>
          <c:tx>
            <c:v>Element:23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System!$C$104:$D$104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System!$E$104:$F$104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7-0023-4704-BB7E-F7CB03454750}"/>
            </c:ext>
          </c:extLst>
        </c:ser>
        <c:ser>
          <c:idx val="164"/>
          <c:order val="104"/>
          <c:tx>
            <c:v>Element:24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System!$C$105:$D$105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System!$E$105:$F$105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8-0023-4704-BB7E-F7CB03454750}"/>
            </c:ext>
          </c:extLst>
        </c:ser>
        <c:ser>
          <c:idx val="165"/>
          <c:order val="105"/>
          <c:tx>
            <c:v>Element:25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System!$C$106:$D$106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System!$E$106:$F$106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9-0023-4704-BB7E-F7CB03454750}"/>
            </c:ext>
          </c:extLst>
        </c:ser>
        <c:ser>
          <c:idx val="166"/>
          <c:order val="106"/>
          <c:tx>
            <c:v>Element:26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System!$C$107:$D$107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System!$E$107:$F$107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A-0023-4704-BB7E-F7CB03454750}"/>
            </c:ext>
          </c:extLst>
        </c:ser>
        <c:ser>
          <c:idx val="167"/>
          <c:order val="107"/>
          <c:tx>
            <c:v>Element:27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System!$C$108:$D$108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System!$E$108:$F$108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B-0023-4704-BB7E-F7CB03454750}"/>
            </c:ext>
          </c:extLst>
        </c:ser>
        <c:ser>
          <c:idx val="168"/>
          <c:order val="108"/>
          <c:tx>
            <c:v>Element:28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System!$C$109:$D$109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System!$E$109:$F$109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C-0023-4704-BB7E-F7CB03454750}"/>
            </c:ext>
          </c:extLst>
        </c:ser>
        <c:ser>
          <c:idx val="169"/>
          <c:order val="109"/>
          <c:tx>
            <c:v>Element:29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System!$C$110:$D$110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System!$E$110:$F$110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D-0023-4704-BB7E-F7CB03454750}"/>
            </c:ext>
          </c:extLst>
        </c:ser>
        <c:ser>
          <c:idx val="170"/>
          <c:order val="110"/>
          <c:tx>
            <c:v>Element:30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System!$C$111:$D$111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System!$E$111:$F$111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E-0023-4704-BB7E-F7CB03454750}"/>
            </c:ext>
          </c:extLst>
        </c:ser>
        <c:ser>
          <c:idx val="172"/>
          <c:order val="111"/>
          <c:tx>
            <c:v>Element:32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System!$C$113:$D$113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System!$E$113:$F$113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F-0023-4704-BB7E-F7CB03454750}"/>
            </c:ext>
          </c:extLst>
        </c:ser>
        <c:ser>
          <c:idx val="173"/>
          <c:order val="112"/>
          <c:tx>
            <c:v>Element:33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System!$C$114:$D$114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System!$E$114:$F$114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0-0023-4704-BB7E-F7CB03454750}"/>
            </c:ext>
          </c:extLst>
        </c:ser>
        <c:ser>
          <c:idx val="174"/>
          <c:order val="113"/>
          <c:tx>
            <c:v>Element:34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System!$C$115:$D$115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System!$E$115:$F$115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1-0023-4704-BB7E-F7CB03454750}"/>
            </c:ext>
          </c:extLst>
        </c:ser>
        <c:ser>
          <c:idx val="175"/>
          <c:order val="114"/>
          <c:tx>
            <c:v>Element:35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System!$C$116:$D$116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System!$E$116:$F$116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2-0023-4704-BB7E-F7CB03454750}"/>
            </c:ext>
          </c:extLst>
        </c:ser>
        <c:ser>
          <c:idx val="176"/>
          <c:order val="115"/>
          <c:tx>
            <c:v>Element:36</c:v>
          </c:tx>
          <c:spPr>
            <a:ln w="19050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xVal>
            <c:numRef>
              <c:f>System!$C$117:$D$117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System!$E$117:$F$117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3-0023-4704-BB7E-F7CB03454750}"/>
            </c:ext>
          </c:extLst>
        </c:ser>
        <c:ser>
          <c:idx val="177"/>
          <c:order val="116"/>
          <c:tx>
            <c:v>Element:37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System!$C$118:$D$118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System!$E$118:$F$118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4-0023-4704-BB7E-F7CB03454750}"/>
            </c:ext>
          </c:extLst>
        </c:ser>
        <c:ser>
          <c:idx val="178"/>
          <c:order val="117"/>
          <c:tx>
            <c:v>Element:38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System!$C$119:$D$119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System!$E$119:$F$119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5-0023-4704-BB7E-F7CB03454750}"/>
            </c:ext>
          </c:extLst>
        </c:ser>
        <c:ser>
          <c:idx val="179"/>
          <c:order val="118"/>
          <c:tx>
            <c:v>Element:39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System!$C$120:$D$120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System!$E$120:$F$120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6-0023-4704-BB7E-F7CB03454750}"/>
            </c:ext>
          </c:extLst>
        </c:ser>
        <c:ser>
          <c:idx val="180"/>
          <c:order val="119"/>
          <c:tx>
            <c:v>Element:40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System!$C$121:$D$121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System!$E$121:$F$121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7-0023-4704-BB7E-F7CB03454750}"/>
            </c:ext>
          </c:extLst>
        </c:ser>
        <c:ser>
          <c:idx val="141"/>
          <c:order val="120"/>
          <c:tx>
            <c:v>Elementlast1</c:v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[1]ELasten!$B$47:$R$47</c:f>
              <c:numCache>
                <c:formatCode>General</c:formatCode>
                <c:ptCount val="17"/>
                <c:pt idx="0">
                  <c:v>-12.109409184866585</c:v>
                </c:pt>
                <c:pt idx="1">
                  <c:v>-12.109409184866585</c:v>
                </c:pt>
                <c:pt idx="2">
                  <c:v>-11.812545579822114</c:v>
                </c:pt>
                <c:pt idx="3">
                  <c:v>-12.406272789911057</c:v>
                </c:pt>
                <c:pt idx="4">
                  <c:v>-12.109409184866585</c:v>
                </c:pt>
                <c:pt idx="5">
                  <c:v>-7.8905908151334145</c:v>
                </c:pt>
                <c:pt idx="6">
                  <c:v>-7.8905908151334145</c:v>
                </c:pt>
                <c:pt idx="7">
                  <c:v>-7.8905908151334145</c:v>
                </c:pt>
                <c:pt idx="8">
                  <c:v>-7.8905908151334145</c:v>
                </c:pt>
                <c:pt idx="9">
                  <c:v>-7.593727210088943</c:v>
                </c:pt>
                <c:pt idx="10">
                  <c:v>-8.187454420177886</c:v>
                </c:pt>
                <c:pt idx="11">
                  <c:v>-7.8905908151334145</c:v>
                </c:pt>
                <c:pt idx="12">
                  <c:v>-7.8905908151334145</c:v>
                </c:pt>
                <c:pt idx="13">
                  <c:v>-7.8905908151334145</c:v>
                </c:pt>
                <c:pt idx="14">
                  <c:v>-7.8905908151334145</c:v>
                </c:pt>
                <c:pt idx="15">
                  <c:v>-7.8905908151334145</c:v>
                </c:pt>
                <c:pt idx="16">
                  <c:v>-12.109409184866585</c:v>
                </c:pt>
              </c:numCache>
            </c:numRef>
          </c:xVal>
          <c:yVal>
            <c:numRef>
              <c:f>[1]ELasten!$S$47:$AI$47</c:f>
              <c:numCache>
                <c:formatCode>General</c:formatCode>
                <c:ptCount val="17"/>
                <c:pt idx="0">
                  <c:v>0.14077313442187034</c:v>
                </c:pt>
                <c:pt idx="1">
                  <c:v>3.1094091848665855</c:v>
                </c:pt>
                <c:pt idx="2">
                  <c:v>2.0703865672109352</c:v>
                </c:pt>
                <c:pt idx="3">
                  <c:v>2.0703865672109352</c:v>
                </c:pt>
                <c:pt idx="4">
                  <c:v>3.1094091848665855</c:v>
                </c:pt>
                <c:pt idx="5">
                  <c:v>3.1094091848665855</c:v>
                </c:pt>
                <c:pt idx="6">
                  <c:v>3.1094091848665855</c:v>
                </c:pt>
                <c:pt idx="7">
                  <c:v>3.1094091848665855</c:v>
                </c:pt>
                <c:pt idx="8">
                  <c:v>3.1094091848665855</c:v>
                </c:pt>
                <c:pt idx="9">
                  <c:v>2.0703865672109352</c:v>
                </c:pt>
                <c:pt idx="10">
                  <c:v>2.0703865672109352</c:v>
                </c:pt>
                <c:pt idx="11">
                  <c:v>3.1094091848665855</c:v>
                </c:pt>
                <c:pt idx="12">
                  <c:v>0.14077313442187034</c:v>
                </c:pt>
                <c:pt idx="13">
                  <c:v>0.14077313442187034</c:v>
                </c:pt>
                <c:pt idx="14">
                  <c:v>0.14077313442187034</c:v>
                </c:pt>
                <c:pt idx="15">
                  <c:v>0.14077313442187034</c:v>
                </c:pt>
                <c:pt idx="16">
                  <c:v>0.14077313442187034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8-0023-4704-BB7E-F7CB03454750}"/>
            </c:ext>
          </c:extLst>
        </c:ser>
        <c:ser>
          <c:idx val="142"/>
          <c:order val="121"/>
          <c:tx>
            <c:v>Elementlast2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[1]ELasten!$B$48:$R$48</c:f>
              <c:numCache>
                <c:formatCode>General</c:formatCode>
                <c:ptCount val="17"/>
                <c:pt idx="0">
                  <c:v>-6.1094091848665855</c:v>
                </c:pt>
                <c:pt idx="1">
                  <c:v>-6.1094091848665855</c:v>
                </c:pt>
                <c:pt idx="2">
                  <c:v>-5.812545579822114</c:v>
                </c:pt>
                <c:pt idx="3">
                  <c:v>-6.406272789911057</c:v>
                </c:pt>
                <c:pt idx="4">
                  <c:v>-6.1094091848665855</c:v>
                </c:pt>
                <c:pt idx="5">
                  <c:v>-1.8905908151334145</c:v>
                </c:pt>
                <c:pt idx="6">
                  <c:v>-1.8905908151334145</c:v>
                </c:pt>
                <c:pt idx="7">
                  <c:v>-1.8905908151334145</c:v>
                </c:pt>
                <c:pt idx="8">
                  <c:v>-1.8905908151334145</c:v>
                </c:pt>
                <c:pt idx="9">
                  <c:v>-1.593727210088943</c:v>
                </c:pt>
                <c:pt idx="10">
                  <c:v>-2.187454420177886</c:v>
                </c:pt>
                <c:pt idx="11">
                  <c:v>-1.8905908151334145</c:v>
                </c:pt>
                <c:pt idx="12">
                  <c:v>-1.8905908151334145</c:v>
                </c:pt>
                <c:pt idx="13">
                  <c:v>-1.8905908151334145</c:v>
                </c:pt>
                <c:pt idx="14">
                  <c:v>-1.8905908151334145</c:v>
                </c:pt>
                <c:pt idx="15">
                  <c:v>-1.8905908151334145</c:v>
                </c:pt>
                <c:pt idx="16">
                  <c:v>-6.1094091848665855</c:v>
                </c:pt>
              </c:numCache>
            </c:numRef>
          </c:xVal>
          <c:yVal>
            <c:numRef>
              <c:f>[1]ELasten!$S$48:$AI$48</c:f>
              <c:numCache>
                <c:formatCode>General</c:formatCode>
                <c:ptCount val="17"/>
                <c:pt idx="0">
                  <c:v>0.14077313442187034</c:v>
                </c:pt>
                <c:pt idx="1">
                  <c:v>3.1094091848665855</c:v>
                </c:pt>
                <c:pt idx="2">
                  <c:v>2.0703865672109352</c:v>
                </c:pt>
                <c:pt idx="3">
                  <c:v>2.0703865672109352</c:v>
                </c:pt>
                <c:pt idx="4">
                  <c:v>3.1094091848665855</c:v>
                </c:pt>
                <c:pt idx="5">
                  <c:v>3.1094091848665855</c:v>
                </c:pt>
                <c:pt idx="6">
                  <c:v>3.1094091848665855</c:v>
                </c:pt>
                <c:pt idx="7">
                  <c:v>3.1094091848665855</c:v>
                </c:pt>
                <c:pt idx="8">
                  <c:v>3.1094091848665855</c:v>
                </c:pt>
                <c:pt idx="9">
                  <c:v>2.0703865672109352</c:v>
                </c:pt>
                <c:pt idx="10">
                  <c:v>2.0703865672109352</c:v>
                </c:pt>
                <c:pt idx="11">
                  <c:v>3.1094091848665855</c:v>
                </c:pt>
                <c:pt idx="12">
                  <c:v>0.14077313442187034</c:v>
                </c:pt>
                <c:pt idx="13">
                  <c:v>0.14077313442187034</c:v>
                </c:pt>
                <c:pt idx="14">
                  <c:v>0.14077313442187034</c:v>
                </c:pt>
                <c:pt idx="15">
                  <c:v>0.14077313442187034</c:v>
                </c:pt>
                <c:pt idx="16">
                  <c:v>0.14077313442187034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9-0023-4704-BB7E-F7CB03454750}"/>
            </c:ext>
          </c:extLst>
        </c:ser>
        <c:ser>
          <c:idx val="143"/>
          <c:order val="122"/>
          <c:tx>
            <c:v>Elementlast3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[1]ELasten!$B$49:$R$49</c:f>
              <c:numCache>
                <c:formatCode>General</c:formatCode>
                <c:ptCount val="17"/>
                <c:pt idx="0">
                  <c:v>-0.10940918486658546</c:v>
                </c:pt>
                <c:pt idx="1">
                  <c:v>-0.10940918486658546</c:v>
                </c:pt>
                <c:pt idx="2">
                  <c:v>0.18745442017788605</c:v>
                </c:pt>
                <c:pt idx="3">
                  <c:v>-0.40627278991105698</c:v>
                </c:pt>
                <c:pt idx="4">
                  <c:v>-0.10940918486658546</c:v>
                </c:pt>
                <c:pt idx="5">
                  <c:v>4.1094091848665855</c:v>
                </c:pt>
                <c:pt idx="6">
                  <c:v>4.1094091848665855</c:v>
                </c:pt>
                <c:pt idx="7">
                  <c:v>4.1094091848665855</c:v>
                </c:pt>
                <c:pt idx="8">
                  <c:v>4.1094091848665855</c:v>
                </c:pt>
                <c:pt idx="9">
                  <c:v>4.406272789911057</c:v>
                </c:pt>
                <c:pt idx="10">
                  <c:v>3.812545579822114</c:v>
                </c:pt>
                <c:pt idx="11">
                  <c:v>4.1094091848665855</c:v>
                </c:pt>
                <c:pt idx="12">
                  <c:v>4.1094091848665855</c:v>
                </c:pt>
                <c:pt idx="13">
                  <c:v>4.1094091848665855</c:v>
                </c:pt>
                <c:pt idx="14">
                  <c:v>4.1094091848665855</c:v>
                </c:pt>
                <c:pt idx="15">
                  <c:v>4.1094091848665855</c:v>
                </c:pt>
                <c:pt idx="16">
                  <c:v>-0.10940918486658546</c:v>
                </c:pt>
              </c:numCache>
            </c:numRef>
          </c:xVal>
          <c:yVal>
            <c:numRef>
              <c:f>[1]ELasten!$S$49:$AI$49</c:f>
              <c:numCache>
                <c:formatCode>General</c:formatCode>
                <c:ptCount val="17"/>
                <c:pt idx="0">
                  <c:v>0.14077313442187034</c:v>
                </c:pt>
                <c:pt idx="1">
                  <c:v>3.1094091848665855</c:v>
                </c:pt>
                <c:pt idx="2">
                  <c:v>2.0703865672109352</c:v>
                </c:pt>
                <c:pt idx="3">
                  <c:v>2.0703865672109352</c:v>
                </c:pt>
                <c:pt idx="4">
                  <c:v>3.1094091848665855</c:v>
                </c:pt>
                <c:pt idx="5">
                  <c:v>3.1094091848665855</c:v>
                </c:pt>
                <c:pt idx="6">
                  <c:v>3.1094091848665855</c:v>
                </c:pt>
                <c:pt idx="7">
                  <c:v>3.1094091848665855</c:v>
                </c:pt>
                <c:pt idx="8">
                  <c:v>3.1094091848665855</c:v>
                </c:pt>
                <c:pt idx="9">
                  <c:v>2.0703865672109352</c:v>
                </c:pt>
                <c:pt idx="10">
                  <c:v>2.0703865672109352</c:v>
                </c:pt>
                <c:pt idx="11">
                  <c:v>3.1094091848665855</c:v>
                </c:pt>
                <c:pt idx="12">
                  <c:v>0.14077313442187034</c:v>
                </c:pt>
                <c:pt idx="13">
                  <c:v>0.14077313442187034</c:v>
                </c:pt>
                <c:pt idx="14">
                  <c:v>0.14077313442187034</c:v>
                </c:pt>
                <c:pt idx="15">
                  <c:v>0.14077313442187034</c:v>
                </c:pt>
                <c:pt idx="16">
                  <c:v>0.14077313442187034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A-0023-4704-BB7E-F7CB03454750}"/>
            </c:ext>
          </c:extLst>
        </c:ser>
        <c:ser>
          <c:idx val="144"/>
          <c:order val="123"/>
          <c:tx>
            <c:v>Elementlast4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[1]ELasten!$B$50:$R$50</c:f>
              <c:numCache>
                <c:formatCode>General</c:formatCode>
                <c:ptCount val="17"/>
                <c:pt idx="0">
                  <c:v>5.8905908151334145</c:v>
                </c:pt>
                <c:pt idx="1">
                  <c:v>5.8905908151334145</c:v>
                </c:pt>
                <c:pt idx="2">
                  <c:v>6.187454420177886</c:v>
                </c:pt>
                <c:pt idx="3">
                  <c:v>5.593727210088943</c:v>
                </c:pt>
                <c:pt idx="4">
                  <c:v>5.8905908151334145</c:v>
                </c:pt>
                <c:pt idx="5">
                  <c:v>10.109409184866585</c:v>
                </c:pt>
                <c:pt idx="6">
                  <c:v>10.109409184866585</c:v>
                </c:pt>
                <c:pt idx="7">
                  <c:v>10.109409184866585</c:v>
                </c:pt>
                <c:pt idx="8">
                  <c:v>10.109409184866585</c:v>
                </c:pt>
                <c:pt idx="9">
                  <c:v>10.406272789911057</c:v>
                </c:pt>
                <c:pt idx="10">
                  <c:v>9.812545579822114</c:v>
                </c:pt>
                <c:pt idx="11">
                  <c:v>10.109409184866585</c:v>
                </c:pt>
                <c:pt idx="12">
                  <c:v>10.109409184866585</c:v>
                </c:pt>
                <c:pt idx="13">
                  <c:v>10.109409184866585</c:v>
                </c:pt>
                <c:pt idx="14">
                  <c:v>10.109409184866585</c:v>
                </c:pt>
                <c:pt idx="15">
                  <c:v>10.109409184866585</c:v>
                </c:pt>
                <c:pt idx="16">
                  <c:v>5.8905908151334145</c:v>
                </c:pt>
              </c:numCache>
            </c:numRef>
          </c:xVal>
          <c:yVal>
            <c:numRef>
              <c:f>[1]ELasten!$S$50:$AI$50</c:f>
              <c:numCache>
                <c:formatCode>General</c:formatCode>
                <c:ptCount val="17"/>
                <c:pt idx="0">
                  <c:v>0.14077313442187034</c:v>
                </c:pt>
                <c:pt idx="1">
                  <c:v>3.1094091848665855</c:v>
                </c:pt>
                <c:pt idx="2">
                  <c:v>2.0703865672109352</c:v>
                </c:pt>
                <c:pt idx="3">
                  <c:v>2.0703865672109352</c:v>
                </c:pt>
                <c:pt idx="4">
                  <c:v>3.1094091848665855</c:v>
                </c:pt>
                <c:pt idx="5">
                  <c:v>3.1094091848665855</c:v>
                </c:pt>
                <c:pt idx="6">
                  <c:v>3.1094091848665855</c:v>
                </c:pt>
                <c:pt idx="7">
                  <c:v>3.1094091848665855</c:v>
                </c:pt>
                <c:pt idx="8">
                  <c:v>3.1094091848665855</c:v>
                </c:pt>
                <c:pt idx="9">
                  <c:v>2.0703865672109352</c:v>
                </c:pt>
                <c:pt idx="10">
                  <c:v>2.0703865672109352</c:v>
                </c:pt>
                <c:pt idx="11">
                  <c:v>3.1094091848665855</c:v>
                </c:pt>
                <c:pt idx="12">
                  <c:v>0.14077313442187034</c:v>
                </c:pt>
                <c:pt idx="13">
                  <c:v>0.14077313442187034</c:v>
                </c:pt>
                <c:pt idx="14">
                  <c:v>0.14077313442187034</c:v>
                </c:pt>
                <c:pt idx="15">
                  <c:v>0.14077313442187034</c:v>
                </c:pt>
                <c:pt idx="16">
                  <c:v>0.14077313442187034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B-0023-4704-BB7E-F7CB03454750}"/>
            </c:ext>
          </c:extLst>
        </c:ser>
        <c:ser>
          <c:idx val="145"/>
          <c:order val="124"/>
          <c:tx>
            <c:v>Elementlast5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[1]ELasten!$B$51:$R$51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[1]ELasten!$S$51:$AI$51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C-0023-4704-BB7E-F7CB03454750}"/>
            </c:ext>
          </c:extLst>
        </c:ser>
        <c:ser>
          <c:idx val="146"/>
          <c:order val="125"/>
          <c:tx>
            <c:v>Elementlast6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[1]ELasten!$B$52:$R$52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[1]ELasten!$S$52:$AI$52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D-0023-4704-BB7E-F7CB03454750}"/>
            </c:ext>
          </c:extLst>
        </c:ser>
        <c:ser>
          <c:idx val="147"/>
          <c:order val="126"/>
          <c:tx>
            <c:v>Elementlast7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[1]ELasten!$B$53:$R$53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[1]ELasten!$S$53:$AI$53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E-0023-4704-BB7E-F7CB03454750}"/>
            </c:ext>
          </c:extLst>
        </c:ser>
        <c:ser>
          <c:idx val="148"/>
          <c:order val="127"/>
          <c:tx>
            <c:v>Elementlast8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[1]ELasten!$B$54:$R$54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[1]ELasten!$S$54:$AI$54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F-0023-4704-BB7E-F7CB03454750}"/>
            </c:ext>
          </c:extLst>
        </c:ser>
        <c:ser>
          <c:idx val="149"/>
          <c:order val="128"/>
          <c:tx>
            <c:v>Elementlast9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[1]ELasten!$B$55:$R$55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[1]ELasten!$S$55:$AI$55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0-0023-4704-BB7E-F7CB03454750}"/>
            </c:ext>
          </c:extLst>
        </c:ser>
        <c:ser>
          <c:idx val="150"/>
          <c:order val="129"/>
          <c:tx>
            <c:v>Elementlast10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[1]ELasten!$B$56:$R$56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[1]ELasten!$S$56:$AI$56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1-0023-4704-BB7E-F7CB03454750}"/>
            </c:ext>
          </c:extLst>
        </c:ser>
        <c:ser>
          <c:idx val="151"/>
          <c:order val="130"/>
          <c:tx>
            <c:v>Elementlast11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[1]ELasten!$B$57:$R$57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[1]ELasten!$S$57:$AI$57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2-0023-4704-BB7E-F7CB03454750}"/>
            </c:ext>
          </c:extLst>
        </c:ser>
        <c:ser>
          <c:idx val="152"/>
          <c:order val="131"/>
          <c:tx>
            <c:v>Elementlast12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[1]ELasten!$B$58:$R$58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[1]ELasten!$S$58:$AI$58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3-0023-4704-BB7E-F7CB03454750}"/>
            </c:ext>
          </c:extLst>
        </c:ser>
        <c:ser>
          <c:idx val="153"/>
          <c:order val="132"/>
          <c:tx>
            <c:v>Elementlast13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[1]ELasten!$B$59:$R$59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[1]ELasten!$S$59:$AI$59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4-0023-4704-BB7E-F7CB03454750}"/>
            </c:ext>
          </c:extLst>
        </c:ser>
        <c:ser>
          <c:idx val="154"/>
          <c:order val="133"/>
          <c:tx>
            <c:v>Elementlast14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[1]ELasten!$B$60:$R$60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[1]ELasten!$S$60:$AI$60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5-0023-4704-BB7E-F7CB03454750}"/>
            </c:ext>
          </c:extLst>
        </c:ser>
        <c:ser>
          <c:idx val="155"/>
          <c:order val="134"/>
          <c:tx>
            <c:v>Elementlast15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[1]ELasten!$B$61:$R$61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[1]ELasten!$S$61:$AI$61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6-0023-4704-BB7E-F7CB03454750}"/>
            </c:ext>
          </c:extLst>
        </c:ser>
        <c:ser>
          <c:idx val="156"/>
          <c:order val="135"/>
          <c:tx>
            <c:v>Elementlast16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[1]ELasten!$B$62:$R$62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[1]ELasten!$S$62:$AI$62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7-0023-4704-BB7E-F7CB03454750}"/>
            </c:ext>
          </c:extLst>
        </c:ser>
        <c:ser>
          <c:idx val="157"/>
          <c:order val="136"/>
          <c:tx>
            <c:v>Elementlast17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[1]ELasten!$B$63:$R$63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[1]ELasten!$S$63:$AI$63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8-0023-4704-BB7E-F7CB03454750}"/>
            </c:ext>
          </c:extLst>
        </c:ser>
        <c:ser>
          <c:idx val="158"/>
          <c:order val="137"/>
          <c:tx>
            <c:v>Elementlast18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[1]ELasten!$B$64:$R$64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[1]ELasten!$S$64:$AI$64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9-0023-4704-BB7E-F7CB03454750}"/>
            </c:ext>
          </c:extLst>
        </c:ser>
        <c:ser>
          <c:idx val="159"/>
          <c:order val="138"/>
          <c:tx>
            <c:v>Elementlast19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[1]ELasten!$B$65:$R$65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[1]ELasten!$S$65:$AI$65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A-0023-4704-BB7E-F7CB03454750}"/>
            </c:ext>
          </c:extLst>
        </c:ser>
        <c:ser>
          <c:idx val="160"/>
          <c:order val="139"/>
          <c:tx>
            <c:v>Elementlast20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[1]ELasten!$B$66:$R$66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[1]ELasten!$S$66:$AI$66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B-0023-4704-BB7E-F7CB03454750}"/>
            </c:ext>
          </c:extLst>
        </c:ser>
        <c:ser>
          <c:idx val="181"/>
          <c:order val="140"/>
          <c:tx>
            <c:v>Elementlast21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[1]ELasten!$B$67:$R$67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[1]ELasten!$S$67:$AI$67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C-0023-4704-BB7E-F7CB03454750}"/>
            </c:ext>
          </c:extLst>
        </c:ser>
        <c:ser>
          <c:idx val="182"/>
          <c:order val="141"/>
          <c:tx>
            <c:v>Elementlast22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[1]ELasten!$B$68:$R$68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[1]ELasten!$S$68:$AI$68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D-0023-4704-BB7E-F7CB03454750}"/>
            </c:ext>
          </c:extLst>
        </c:ser>
        <c:ser>
          <c:idx val="183"/>
          <c:order val="142"/>
          <c:tx>
            <c:v>Elementlast23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[1]ELasten!$B$69:$R$69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[1]ELasten!$S$69:$AI$69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E-0023-4704-BB7E-F7CB03454750}"/>
            </c:ext>
          </c:extLst>
        </c:ser>
        <c:ser>
          <c:idx val="184"/>
          <c:order val="143"/>
          <c:tx>
            <c:v>Elementlast24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[1]ELasten!$B$70:$R$70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[1]ELasten!$S$70:$AI$70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F-0023-4704-BB7E-F7CB03454750}"/>
            </c:ext>
          </c:extLst>
        </c:ser>
        <c:ser>
          <c:idx val="185"/>
          <c:order val="144"/>
          <c:tx>
            <c:v>Elementlast25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[1]ELasten!$B$71:$R$71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[1]ELasten!$S$71:$AI$71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0-0023-4704-BB7E-F7CB03454750}"/>
            </c:ext>
          </c:extLst>
        </c:ser>
        <c:ser>
          <c:idx val="186"/>
          <c:order val="145"/>
          <c:tx>
            <c:v>Elementlast26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[1]ELasten!$B$72:$R$72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[1]ELasten!$S$72:$AI$72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1-0023-4704-BB7E-F7CB03454750}"/>
            </c:ext>
          </c:extLst>
        </c:ser>
        <c:ser>
          <c:idx val="187"/>
          <c:order val="146"/>
          <c:tx>
            <c:v>Elementlast27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[1]ELasten!$B$73:$R$73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[1]ELasten!$S$73:$AI$73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2-0023-4704-BB7E-F7CB03454750}"/>
            </c:ext>
          </c:extLst>
        </c:ser>
        <c:ser>
          <c:idx val="188"/>
          <c:order val="147"/>
          <c:tx>
            <c:v>Elementlast28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[1]ELasten!$B$74:$R$74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[1]ELasten!$S$74:$AI$74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3-0023-4704-BB7E-F7CB03454750}"/>
            </c:ext>
          </c:extLst>
        </c:ser>
        <c:ser>
          <c:idx val="189"/>
          <c:order val="148"/>
          <c:tx>
            <c:v>Elementlast29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[1]ELasten!$B$75:$R$75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[1]ELasten!$S$75:$AI$75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4-0023-4704-BB7E-F7CB03454750}"/>
            </c:ext>
          </c:extLst>
        </c:ser>
        <c:ser>
          <c:idx val="190"/>
          <c:order val="149"/>
          <c:tx>
            <c:v>Elementlast30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[1]ELasten!$B$76:$R$76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[1]ELasten!$S$76:$AI$76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5-0023-4704-BB7E-F7CB03454750}"/>
            </c:ext>
          </c:extLst>
        </c:ser>
        <c:ser>
          <c:idx val="191"/>
          <c:order val="150"/>
          <c:tx>
            <c:v>Elementlast31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[1]ELasten!$B$77:$R$77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[1]ELasten!$S$77:$AI$77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6-0023-4704-BB7E-F7CB03454750}"/>
            </c:ext>
          </c:extLst>
        </c:ser>
        <c:ser>
          <c:idx val="192"/>
          <c:order val="151"/>
          <c:tx>
            <c:v>Elementlast32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[1]ELasten!$B$78:$R$78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[1]ELasten!$S$78:$AI$78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7-0023-4704-BB7E-F7CB03454750}"/>
            </c:ext>
          </c:extLst>
        </c:ser>
        <c:ser>
          <c:idx val="193"/>
          <c:order val="152"/>
          <c:tx>
            <c:v>Elementlast33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[1]ELasten!$B$79:$R$79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[1]ELasten!$S$79:$AI$79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8-0023-4704-BB7E-F7CB03454750}"/>
            </c:ext>
          </c:extLst>
        </c:ser>
        <c:ser>
          <c:idx val="194"/>
          <c:order val="153"/>
          <c:tx>
            <c:v>Elementlast34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[1]ELasten!$B$80:$R$80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[1]ELasten!$S$80:$AI$80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9-0023-4704-BB7E-F7CB03454750}"/>
            </c:ext>
          </c:extLst>
        </c:ser>
        <c:ser>
          <c:idx val="195"/>
          <c:order val="154"/>
          <c:tx>
            <c:v>Elementlast35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[1]ELasten!$B$81:$R$81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[1]ELasten!$S$81:$AI$81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A-0023-4704-BB7E-F7CB03454750}"/>
            </c:ext>
          </c:extLst>
        </c:ser>
        <c:ser>
          <c:idx val="196"/>
          <c:order val="155"/>
          <c:tx>
            <c:v>Elementlast36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[1]ELasten!$B$82:$R$82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[1]ELasten!$S$82:$AI$82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B-0023-4704-BB7E-F7CB03454750}"/>
            </c:ext>
          </c:extLst>
        </c:ser>
        <c:ser>
          <c:idx val="197"/>
          <c:order val="156"/>
          <c:tx>
            <c:v>Elementlast37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[1]ELasten!$B$83:$R$83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[1]ELasten!$S$83:$AI$83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C-0023-4704-BB7E-F7CB03454750}"/>
            </c:ext>
          </c:extLst>
        </c:ser>
        <c:ser>
          <c:idx val="198"/>
          <c:order val="157"/>
          <c:tx>
            <c:v>Elementlast38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[1]ELasten!$B$84:$R$84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[1]ELasten!$S$84:$AI$84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D-0023-4704-BB7E-F7CB03454750}"/>
            </c:ext>
          </c:extLst>
        </c:ser>
        <c:ser>
          <c:idx val="199"/>
          <c:order val="158"/>
          <c:tx>
            <c:v>Elementlast39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[1]ELasten!$B$85:$R$85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[1]ELasten!$S$85:$AI$85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E-0023-4704-BB7E-F7CB03454750}"/>
            </c:ext>
          </c:extLst>
        </c:ser>
        <c:ser>
          <c:idx val="200"/>
          <c:order val="159"/>
          <c:tx>
            <c:v>Elementlast40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[1]ELasten!$B$86:$R$86</c:f>
              <c:numCache>
                <c:formatCode>General</c:formatCode>
                <c:ptCount val="1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</c:numCache>
            </c:numRef>
          </c:xVal>
          <c:yVal>
            <c:numRef>
              <c:f>[1]ELasten!$S$86:$AI$86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F-0023-4704-BB7E-F7CB03454750}"/>
            </c:ext>
          </c:extLst>
        </c:ser>
        <c:ser>
          <c:idx val="81"/>
          <c:order val="160"/>
          <c:tx>
            <c:v>Knotenlast V 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[1]KLasten!$C$4:$G$4</c:f>
              <c:numCache>
                <c:formatCode>General</c:formatCode>
                <c:ptCount val="5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</c:numCache>
            </c:numRef>
          </c:xVal>
          <c:yVal>
            <c:numRef>
              <c:f>[1]KLasten!$H$4:$L$4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0-0023-4704-BB7E-F7CB03454750}"/>
            </c:ext>
          </c:extLst>
        </c:ser>
        <c:ser>
          <c:idx val="82"/>
          <c:order val="161"/>
          <c:tx>
            <c:v>Knotenlast V 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[1]KLasten!$C$5:$G$5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[1]KLasten!$H$5:$L$5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1-0023-4704-BB7E-F7CB03454750}"/>
            </c:ext>
          </c:extLst>
        </c:ser>
        <c:ser>
          <c:idx val="83"/>
          <c:order val="162"/>
          <c:tx>
            <c:v>Knotenlast V 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[1]KLasten!$C$6:$G$6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[1]KLasten!$H$6:$L$6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2-0023-4704-BB7E-F7CB03454750}"/>
            </c:ext>
          </c:extLst>
        </c:ser>
        <c:ser>
          <c:idx val="84"/>
          <c:order val="163"/>
          <c:tx>
            <c:v>Knotenlast V 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[1]KLasten!$C$7:$G$7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[1]KLasten!$H$7:$L$7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3-0023-4704-BB7E-F7CB03454750}"/>
            </c:ext>
          </c:extLst>
        </c:ser>
        <c:ser>
          <c:idx val="85"/>
          <c:order val="164"/>
          <c:tx>
            <c:v>Knotenlast V 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[1]KLasten!$C$8:$G$8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</c:numCache>
            </c:numRef>
          </c:xVal>
          <c:yVal>
            <c:numRef>
              <c:f>[1]KLasten!$H$8:$L$8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4-0023-4704-BB7E-F7CB03454750}"/>
            </c:ext>
          </c:extLst>
        </c:ser>
        <c:ser>
          <c:idx val="86"/>
          <c:order val="165"/>
          <c:tx>
            <c:v>Knotenlast V 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[1]KLasten!$C$9:$G$9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[1]KLasten!$H$9:$L$9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5-0023-4704-BB7E-F7CB03454750}"/>
            </c:ext>
          </c:extLst>
        </c:ser>
        <c:ser>
          <c:idx val="87"/>
          <c:order val="166"/>
          <c:tx>
            <c:v>Knotenlast V 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[1]KLasten!$C$10:$G$10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[1]KLasten!$H$10:$L$10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6-0023-4704-BB7E-F7CB03454750}"/>
            </c:ext>
          </c:extLst>
        </c:ser>
        <c:ser>
          <c:idx val="88"/>
          <c:order val="167"/>
          <c:tx>
            <c:v>Knotenlast V 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[1]KLasten!$C$11:$G$11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[1]KLasten!$H$11:$L$11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7-0023-4704-BB7E-F7CB03454750}"/>
            </c:ext>
          </c:extLst>
        </c:ser>
        <c:ser>
          <c:idx val="89"/>
          <c:order val="168"/>
          <c:tx>
            <c:v>Knotenlast V 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[1]KLasten!$C$12:$G$12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[1]KLasten!$H$12:$L$12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8-0023-4704-BB7E-F7CB03454750}"/>
            </c:ext>
          </c:extLst>
        </c:ser>
        <c:ser>
          <c:idx val="90"/>
          <c:order val="169"/>
          <c:tx>
            <c:v>Knotenlast V 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[1]KLasten!$C$13:$G$13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[1]KLasten!$H$13:$L$13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9-0023-4704-BB7E-F7CB03454750}"/>
            </c:ext>
          </c:extLst>
        </c:ser>
        <c:ser>
          <c:idx val="91"/>
          <c:order val="170"/>
          <c:tx>
            <c:v>Knotenlast V 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[1]KLasten!$C$14:$G$14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[1]KLasten!$H$14:$L$14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A-0023-4704-BB7E-F7CB03454750}"/>
            </c:ext>
          </c:extLst>
        </c:ser>
        <c:ser>
          <c:idx val="92"/>
          <c:order val="171"/>
          <c:tx>
            <c:v>Knotenlast V 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[1]KLasten!$C$15:$G$15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[1]KLasten!$H$15:$L$15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B-0023-4704-BB7E-F7CB03454750}"/>
            </c:ext>
          </c:extLst>
        </c:ser>
        <c:ser>
          <c:idx val="93"/>
          <c:order val="172"/>
          <c:tx>
            <c:v>Knotenlast V 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[1]KLasten!$C$16:$G$16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[1]KLasten!$H$16:$L$16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C-0023-4704-BB7E-F7CB03454750}"/>
            </c:ext>
          </c:extLst>
        </c:ser>
        <c:ser>
          <c:idx val="94"/>
          <c:order val="173"/>
          <c:tx>
            <c:v>Knotenlast V 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[1]KLasten!$C$17:$G$17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[1]KLasten!$H$17:$L$17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D-0023-4704-BB7E-F7CB03454750}"/>
            </c:ext>
          </c:extLst>
        </c:ser>
        <c:ser>
          <c:idx val="95"/>
          <c:order val="174"/>
          <c:tx>
            <c:v>Knotenlast V 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[1]KLasten!$C$18:$G$18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[1]KLasten!$H$18:$L$18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E-0023-4704-BB7E-F7CB03454750}"/>
            </c:ext>
          </c:extLst>
        </c:ser>
        <c:ser>
          <c:idx val="96"/>
          <c:order val="175"/>
          <c:tx>
            <c:v>Knotenlast V 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[1]KLasten!$C$19:$G$19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[1]KLasten!$H$19:$L$19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F-0023-4704-BB7E-F7CB03454750}"/>
            </c:ext>
          </c:extLst>
        </c:ser>
        <c:ser>
          <c:idx val="97"/>
          <c:order val="176"/>
          <c:tx>
            <c:v>Knotenlast V 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[1]KLasten!$C$20:$G$20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[1]KLasten!$H$20:$L$20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0-0023-4704-BB7E-F7CB03454750}"/>
            </c:ext>
          </c:extLst>
        </c:ser>
        <c:ser>
          <c:idx val="98"/>
          <c:order val="177"/>
          <c:tx>
            <c:v>Knotenlast V 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[1]KLasten!$C$21:$G$21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[1]KLasten!$H$21:$L$21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1-0023-4704-BB7E-F7CB03454750}"/>
            </c:ext>
          </c:extLst>
        </c:ser>
        <c:ser>
          <c:idx val="99"/>
          <c:order val="178"/>
          <c:tx>
            <c:v>Knotenlast V 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[1]KLasten!$C$22:$G$22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2-0023-4704-BB7E-F7CB03454750}"/>
            </c:ext>
          </c:extLst>
        </c:ser>
        <c:ser>
          <c:idx val="100"/>
          <c:order val="179"/>
          <c:tx>
            <c:v>Knotenlast V 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[1]KLasten!$C$23:$G$23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[1]KLasten!$H$23:$L$23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3-0023-4704-BB7E-F7CB03454750}"/>
            </c:ext>
          </c:extLst>
        </c:ser>
        <c:ser>
          <c:idx val="101"/>
          <c:order val="180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[1]Symbole!$D$75:$E$75</c:f>
              <c:numCache>
                <c:formatCode>General</c:formatCode>
                <c:ptCount val="2"/>
                <c:pt idx="0">
                  <c:v>-13</c:v>
                </c:pt>
                <c:pt idx="1">
                  <c:v>-13</c:v>
                </c:pt>
              </c:numCache>
            </c:numRef>
          </c:xVal>
          <c:yVal>
            <c:numRef>
              <c:f>[1]Symbole!$H$75:$I$75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4-0023-4704-BB7E-F7CB03454750}"/>
            </c:ext>
          </c:extLst>
        </c:ser>
        <c:ser>
          <c:idx val="102"/>
          <c:order val="181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[1]Symbole!$D$76:$E$76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[1]Symbole!$H$76:$I$76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5-0023-4704-BB7E-F7CB03454750}"/>
            </c:ext>
          </c:extLst>
        </c:ser>
        <c:ser>
          <c:idx val="103"/>
          <c:order val="182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[1]Symbole!$D$77:$E$77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[1]Symbole!$H$77:$I$77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6-0023-4704-BB7E-F7CB03454750}"/>
            </c:ext>
          </c:extLst>
        </c:ser>
        <c:ser>
          <c:idx val="104"/>
          <c:order val="183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[1]Symbole!$D$78:$E$78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[1]Symbole!$H$78:$I$78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7-0023-4704-BB7E-F7CB03454750}"/>
            </c:ext>
          </c:extLst>
        </c:ser>
        <c:ser>
          <c:idx val="105"/>
          <c:order val="184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[1]Symbole!$D$79:$E$79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[1]Symbole!$H$79:$I$79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8-0023-4704-BB7E-F7CB03454750}"/>
            </c:ext>
          </c:extLst>
        </c:ser>
        <c:ser>
          <c:idx val="106"/>
          <c:order val="185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[1]Symbole!$D$80:$E$80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[1]Symbole!$H$80:$I$80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9-0023-4704-BB7E-F7CB03454750}"/>
            </c:ext>
          </c:extLst>
        </c:ser>
        <c:ser>
          <c:idx val="107"/>
          <c:order val="186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[1]Symbole!$D$81:$E$81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[1]Symbole!$H$81:$I$81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A-0023-4704-BB7E-F7CB03454750}"/>
            </c:ext>
          </c:extLst>
        </c:ser>
        <c:ser>
          <c:idx val="108"/>
          <c:order val="187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[1]Symbole!$D$82:$E$82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[1]Symbole!$H$82:$I$82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B-0023-4704-BB7E-F7CB03454750}"/>
            </c:ext>
          </c:extLst>
        </c:ser>
        <c:ser>
          <c:idx val="109"/>
          <c:order val="188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[1]Symbole!$D$83:$E$83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[1]Symbole!$H$83:$I$83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C-0023-4704-BB7E-F7CB03454750}"/>
            </c:ext>
          </c:extLst>
        </c:ser>
        <c:ser>
          <c:idx val="110"/>
          <c:order val="189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[1]Symbole!$D$84:$E$84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[1]Symbole!$H$84:$I$84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D-0023-4704-BB7E-F7CB03454750}"/>
            </c:ext>
          </c:extLst>
        </c:ser>
        <c:ser>
          <c:idx val="111"/>
          <c:order val="190"/>
          <c:tx>
            <c:v>Rotzeigeru11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[1]Symbole!$D$85:$E$85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[1]Symbole!$H$85:$I$85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E-0023-4704-BB7E-F7CB03454750}"/>
            </c:ext>
          </c:extLst>
        </c:ser>
        <c:ser>
          <c:idx val="112"/>
          <c:order val="191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[1]Symbole!$D$86:$E$86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[1]Symbole!$H$86:$I$86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F-0023-4704-BB7E-F7CB03454750}"/>
            </c:ext>
          </c:extLst>
        </c:ser>
        <c:ser>
          <c:idx val="113"/>
          <c:order val="192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[1]Symbole!$D$87:$E$87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[1]Symbole!$H$87:$I$87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0-0023-4704-BB7E-F7CB03454750}"/>
            </c:ext>
          </c:extLst>
        </c:ser>
        <c:ser>
          <c:idx val="114"/>
          <c:order val="193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[1]Symbole!$D$88:$E$88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[1]Symbole!$H$88:$I$88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1-0023-4704-BB7E-F7CB03454750}"/>
            </c:ext>
          </c:extLst>
        </c:ser>
        <c:ser>
          <c:idx val="115"/>
          <c:order val="194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[1]Symbole!$D$89:$E$89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[1]Symbole!$H$89:$I$89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2-0023-4704-BB7E-F7CB03454750}"/>
            </c:ext>
          </c:extLst>
        </c:ser>
        <c:ser>
          <c:idx val="116"/>
          <c:order val="195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[1]Symbole!$D$90:$E$90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[1]Symbole!$H$90:$I$90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3-0023-4704-BB7E-F7CB03454750}"/>
            </c:ext>
          </c:extLst>
        </c:ser>
        <c:ser>
          <c:idx val="117"/>
          <c:order val="196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[1]Symbole!$D$91:$E$91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[1]Symbole!$H$91:$I$91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4-0023-4704-BB7E-F7CB03454750}"/>
            </c:ext>
          </c:extLst>
        </c:ser>
        <c:ser>
          <c:idx val="118"/>
          <c:order val="197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[1]Symbole!$D$92:$E$92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[1]Symbole!$H$92:$I$92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5-0023-4704-BB7E-F7CB03454750}"/>
            </c:ext>
          </c:extLst>
        </c:ser>
        <c:ser>
          <c:idx val="119"/>
          <c:order val="198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[1]Symbole!$D$93:$E$93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[1]Symbole!$H$93:$I$93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6-0023-4704-BB7E-F7CB03454750}"/>
            </c:ext>
          </c:extLst>
        </c:ser>
        <c:ser>
          <c:idx val="120"/>
          <c:order val="199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[1]Symbole!$D$94:$E$94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[1]Symbole!$H$94:$I$94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7-0023-4704-BB7E-F7CB03454750}"/>
            </c:ext>
          </c:extLst>
        </c:ser>
        <c:ser>
          <c:idx val="201"/>
          <c:order val="200"/>
          <c:tx>
            <c:v>Rotzeigerw1</c:v>
          </c:tx>
          <c:spPr>
            <a:ln w="28575"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[1]Symbole!$F$75:$G$75</c:f>
              <c:numCache>
                <c:formatCode>General</c:formatCode>
                <c:ptCount val="2"/>
                <c:pt idx="0">
                  <c:v>-13</c:v>
                </c:pt>
                <c:pt idx="1">
                  <c:v>-13</c:v>
                </c:pt>
              </c:numCache>
            </c:numRef>
          </c:xVal>
          <c:yVal>
            <c:numRef>
              <c:f>[1]Symbole!$J$75:$K$75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8-0023-4704-BB7E-F7CB03454750}"/>
            </c:ext>
          </c:extLst>
        </c:ser>
        <c:ser>
          <c:idx val="202"/>
          <c:order val="201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[1]Symbole!$F$76:$G$76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[1]Symbole!$J$76:$K$76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9-0023-4704-BB7E-F7CB03454750}"/>
            </c:ext>
          </c:extLst>
        </c:ser>
        <c:ser>
          <c:idx val="203"/>
          <c:order val="202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[1]Symbole!$F$77:$G$77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[1]Symbole!$J$77:$K$77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A-0023-4704-BB7E-F7CB03454750}"/>
            </c:ext>
          </c:extLst>
        </c:ser>
        <c:ser>
          <c:idx val="204"/>
          <c:order val="203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[1]Symbole!$F$78:$G$78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[1]Symbole!$J$78:$K$78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B-0023-4704-BB7E-F7CB03454750}"/>
            </c:ext>
          </c:extLst>
        </c:ser>
        <c:ser>
          <c:idx val="205"/>
          <c:order val="204"/>
          <c:tx>
            <c:v>Rotzeigerw5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[1]Symbole!$F$79:$G$79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[1]Symbole!$J$79:$K$79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C-0023-4704-BB7E-F7CB03454750}"/>
            </c:ext>
          </c:extLst>
        </c:ser>
        <c:ser>
          <c:idx val="206"/>
          <c:order val="205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[1]Symbole!$F$80:$G$80</c:f>
              <c:numCache>
                <c:formatCode>General</c:formatCode>
                <c:ptCount val="2"/>
                <c:pt idx="0">
                  <c:v>-7</c:v>
                </c:pt>
                <c:pt idx="1">
                  <c:v>-7</c:v>
                </c:pt>
              </c:numCache>
            </c:numRef>
          </c:xVal>
          <c:yVal>
            <c:numRef>
              <c:f>[1]Symbole!$J$80:$K$80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D-0023-4704-BB7E-F7CB03454750}"/>
            </c:ext>
          </c:extLst>
        </c:ser>
        <c:ser>
          <c:idx val="207"/>
          <c:order val="206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[1]Symbole!$F$81:$G$81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[1]Symbole!$J$81:$K$81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E-0023-4704-BB7E-F7CB03454750}"/>
            </c:ext>
          </c:extLst>
        </c:ser>
        <c:ser>
          <c:idx val="208"/>
          <c:order val="207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[1]Symbole!$F$82:$G$82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[1]Symbole!$J$82:$K$82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F-0023-4704-BB7E-F7CB03454750}"/>
            </c:ext>
          </c:extLst>
        </c:ser>
        <c:ser>
          <c:idx val="209"/>
          <c:order val="208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[1]Symbole!$F$83:$G$83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[1]Symbole!$J$83:$K$83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0-0023-4704-BB7E-F7CB03454750}"/>
            </c:ext>
          </c:extLst>
        </c:ser>
        <c:ser>
          <c:idx val="210"/>
          <c:order val="209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[1]Symbole!$F$84:$G$84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[1]Symbole!$J$84:$K$84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1-0023-4704-BB7E-F7CB03454750}"/>
            </c:ext>
          </c:extLst>
        </c:ser>
        <c:ser>
          <c:idx val="211"/>
          <c:order val="210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[1]Symbole!$F$85:$G$85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[1]Symbole!$J$85:$K$85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2-0023-4704-BB7E-F7CB03454750}"/>
            </c:ext>
          </c:extLst>
        </c:ser>
        <c:ser>
          <c:idx val="212"/>
          <c:order val="211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[1]Symbole!$F$86:$G$86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[1]Symbole!$J$86:$K$86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3-0023-4704-BB7E-F7CB03454750}"/>
            </c:ext>
          </c:extLst>
        </c:ser>
        <c:ser>
          <c:idx val="213"/>
          <c:order val="212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[1]Symbole!$F$87:$G$87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[1]Symbole!$J$87:$K$87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4-0023-4704-BB7E-F7CB03454750}"/>
            </c:ext>
          </c:extLst>
        </c:ser>
        <c:ser>
          <c:idx val="214"/>
          <c:order val="213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[1]Symbole!$F$88:$G$88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[1]Symbole!$J$88:$K$88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5-0023-4704-BB7E-F7CB03454750}"/>
            </c:ext>
          </c:extLst>
        </c:ser>
        <c:ser>
          <c:idx val="215"/>
          <c:order val="214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[1]Symbole!$F$89:$G$89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[1]Symbole!$J$89:$K$89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6-0023-4704-BB7E-F7CB03454750}"/>
            </c:ext>
          </c:extLst>
        </c:ser>
        <c:ser>
          <c:idx val="216"/>
          <c:order val="215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[1]Symbole!$F$90:$G$90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[1]Symbole!$J$90:$K$90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7-0023-4704-BB7E-F7CB03454750}"/>
            </c:ext>
          </c:extLst>
        </c:ser>
        <c:ser>
          <c:idx val="217"/>
          <c:order val="216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[1]Symbole!$F$91:$G$91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[1]Symbole!$J$91:$K$91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8-0023-4704-BB7E-F7CB03454750}"/>
            </c:ext>
          </c:extLst>
        </c:ser>
        <c:ser>
          <c:idx val="218"/>
          <c:order val="217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[1]Symbole!$F$92:$G$92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[1]Symbole!$J$92:$K$92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9-0023-4704-BB7E-F7CB03454750}"/>
            </c:ext>
          </c:extLst>
        </c:ser>
        <c:ser>
          <c:idx val="219"/>
          <c:order val="218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[1]Symbole!$F$93:$G$93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[1]Symbole!$J$93:$K$93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A-0023-4704-BB7E-F7CB03454750}"/>
            </c:ext>
          </c:extLst>
        </c:ser>
        <c:ser>
          <c:idx val="220"/>
          <c:order val="219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[1]Symbole!$F$94:$G$94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[1]Symbole!$J$94:$K$94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B-0023-4704-BB7E-F7CB03454750}"/>
            </c:ext>
          </c:extLst>
        </c:ser>
        <c:ser>
          <c:idx val="21"/>
          <c:order val="240"/>
          <c:tx>
            <c:v>Vorspannung 1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[1]ELasten!$J$316:$K$316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[1]ELasten!$L$316:$M$316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C-0023-4704-BB7E-F7CB03454750}"/>
            </c:ext>
          </c:extLst>
        </c:ser>
        <c:ser>
          <c:idx val="22"/>
          <c:order val="241"/>
          <c:tx>
            <c:v>Vorspannung 2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[1]ELasten!$J$317:$K$317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[1]ELasten!$L$317:$M$317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D-0023-4704-BB7E-F7CB03454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64864"/>
        <c:axId val="142465256"/>
      </c:scatterChart>
      <c:scatterChart>
        <c:scatterStyle val="smoothMarker"/>
        <c:varyColors val="0"/>
        <c:ser>
          <c:idx val="221"/>
          <c:order val="220"/>
          <c:tx>
            <c:v>Knotenlast H 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[1]KLasten!$C$27:$G$27</c:f>
              <c:numCache>
                <c:formatCode>General</c:formatCode>
                <c:ptCount val="5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</c:numCache>
            </c:numRef>
          </c:xVal>
          <c:yVal>
            <c:numRef>
              <c:f>[1]KLasten!$H$27:$L$27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E-0023-4704-BB7E-F7CB03454750}"/>
            </c:ext>
          </c:extLst>
        </c:ser>
        <c:ser>
          <c:idx val="223"/>
          <c:order val="221"/>
          <c:tx>
            <c:v>Knotenlast H 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[1]KLasten!$C$28:$G$28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[1]KLasten!$H$28:$L$28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F-0023-4704-BB7E-F7CB03454750}"/>
            </c:ext>
          </c:extLst>
        </c:ser>
        <c:ser>
          <c:idx val="224"/>
          <c:order val="222"/>
          <c:tx>
            <c:v>Knotenlast H 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[1]KLasten!$C$29:$G$29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[1]KLasten!$H$29:$L$29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0-0023-4704-BB7E-F7CB03454750}"/>
            </c:ext>
          </c:extLst>
        </c:ser>
        <c:ser>
          <c:idx val="225"/>
          <c:order val="223"/>
          <c:tx>
            <c:v>Knotenlast H 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[1]KLasten!$C$30:$G$30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[1]KLasten!$H$30:$L$30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1-0023-4704-BB7E-F7CB03454750}"/>
            </c:ext>
          </c:extLst>
        </c:ser>
        <c:ser>
          <c:idx val="226"/>
          <c:order val="224"/>
          <c:tx>
            <c:v>Knotenlast H 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[1]KLasten!$C$31:$G$31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</c:numCache>
            </c:numRef>
          </c:xVal>
          <c:yVal>
            <c:numRef>
              <c:f>[1]KLasten!$H$31:$L$31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2-0023-4704-BB7E-F7CB03454750}"/>
            </c:ext>
          </c:extLst>
        </c:ser>
        <c:ser>
          <c:idx val="227"/>
          <c:order val="225"/>
          <c:tx>
            <c:v>Knotenlast H 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[1]KLasten!$C$32:$G$32</c:f>
              <c:numCache>
                <c:formatCode>General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</c:numCache>
            </c:numRef>
          </c:xVal>
          <c:yVal>
            <c:numRef>
              <c:f>[1]KLasten!$H$32:$L$32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3-0023-4704-BB7E-F7CB03454750}"/>
            </c:ext>
          </c:extLst>
        </c:ser>
        <c:ser>
          <c:idx val="228"/>
          <c:order val="226"/>
          <c:tx>
            <c:v>Knotenlast H 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[1]KLasten!$C$33:$G$33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[1]KLasten!$H$33:$L$33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4-0023-4704-BB7E-F7CB03454750}"/>
            </c:ext>
          </c:extLst>
        </c:ser>
        <c:ser>
          <c:idx val="229"/>
          <c:order val="227"/>
          <c:tx>
            <c:v>Knotenlast H 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[1]KLasten!$C$34:$G$34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[1]KLasten!$H$34:$L$34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5-0023-4704-BB7E-F7CB03454750}"/>
            </c:ext>
          </c:extLst>
        </c:ser>
        <c:ser>
          <c:idx val="230"/>
          <c:order val="228"/>
          <c:tx>
            <c:v>Knotenlast H 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[1]KLasten!$C$35:$G$35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[1]KLasten!$H$35:$L$35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6-0023-4704-BB7E-F7CB03454750}"/>
            </c:ext>
          </c:extLst>
        </c:ser>
        <c:ser>
          <c:idx val="231"/>
          <c:order val="229"/>
          <c:tx>
            <c:v>Knotenlast H 10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[1]KLasten!$C$36:$G$36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[1]KLasten!$H$36:$L$36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7-0023-4704-BB7E-F7CB03454750}"/>
            </c:ext>
          </c:extLst>
        </c:ser>
        <c:ser>
          <c:idx val="232"/>
          <c:order val="230"/>
          <c:tx>
            <c:v>Knotenlast H 11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[1]KLasten!$C$37:$G$37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[1]KLasten!$H$37:$L$37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8-0023-4704-BB7E-F7CB03454750}"/>
            </c:ext>
          </c:extLst>
        </c:ser>
        <c:ser>
          <c:idx val="233"/>
          <c:order val="231"/>
          <c:tx>
            <c:v>Knotenlast H 12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[1]KLasten!$C$38:$G$38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[1]KLasten!$H$38:$L$38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9-0023-4704-BB7E-F7CB03454750}"/>
            </c:ext>
          </c:extLst>
        </c:ser>
        <c:ser>
          <c:idx val="234"/>
          <c:order val="232"/>
          <c:tx>
            <c:v>Knotenlast H 13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[1]KLasten!$C$39:$G$39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[1]KLasten!$H$39:$L$39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A-0023-4704-BB7E-F7CB03454750}"/>
            </c:ext>
          </c:extLst>
        </c:ser>
        <c:ser>
          <c:idx val="235"/>
          <c:order val="233"/>
          <c:tx>
            <c:v>Knotenlast H 14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[1]KLasten!$C$40:$G$40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[1]KLasten!$H$40:$L$40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B-0023-4704-BB7E-F7CB03454750}"/>
            </c:ext>
          </c:extLst>
        </c:ser>
        <c:ser>
          <c:idx val="236"/>
          <c:order val="234"/>
          <c:tx>
            <c:v>Knotenlast H 15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[1]KLasten!$C$41:$G$41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[1]KLasten!$H$41:$L$41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C-0023-4704-BB7E-F7CB03454750}"/>
            </c:ext>
          </c:extLst>
        </c:ser>
        <c:ser>
          <c:idx val="237"/>
          <c:order val="235"/>
          <c:tx>
            <c:v>Knotenlast H 16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[1]KLasten!$C$42:$G$42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[1]KLasten!$H$42:$L$42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D-0023-4704-BB7E-F7CB03454750}"/>
            </c:ext>
          </c:extLst>
        </c:ser>
        <c:ser>
          <c:idx val="238"/>
          <c:order val="236"/>
          <c:tx>
            <c:v>Knotenlast H 17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[1]KLasten!$C$43:$G$43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[1]KLasten!$H$43:$L$43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E-0023-4704-BB7E-F7CB03454750}"/>
            </c:ext>
          </c:extLst>
        </c:ser>
        <c:ser>
          <c:idx val="239"/>
          <c:order val="237"/>
          <c:tx>
            <c:v>Knotenlast H 19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[1]KLasten!$C$45:$G$45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[1]KLasten!$H$45:$L$45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EF-0023-4704-BB7E-F7CB03454750}"/>
            </c:ext>
          </c:extLst>
        </c:ser>
        <c:ser>
          <c:idx val="242"/>
          <c:order val="238"/>
          <c:tx>
            <c:v>Knotenlast H 20</c:v>
          </c:tx>
          <c:spPr>
            <a:ln w="12700" cmpd="sng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[1]KLasten!$C$46:$G$46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[1]KLasten!$H$46:$L$46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F0-0023-4704-BB7E-F7CB03454750}"/>
            </c:ext>
          </c:extLst>
        </c:ser>
        <c:ser>
          <c:idx val="20"/>
          <c:order val="239"/>
          <c:tx>
            <c:v>Knotenlast H 18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[1]KLasten!$C$44:$G$44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[1]KLasten!$H$44:$L$44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F1-0023-4704-BB7E-F7CB03454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64864"/>
        <c:axId val="142465256"/>
      </c:scatterChart>
      <c:valAx>
        <c:axId val="1424648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42465256"/>
        <c:crosses val="autoZero"/>
        <c:crossBetween val="midCat"/>
        <c:majorUnit val="1.0000000000000004E-6"/>
      </c:valAx>
      <c:valAx>
        <c:axId val="1424652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42464864"/>
        <c:crosses val="autoZero"/>
        <c:crossBetween val="midCat"/>
        <c:majorUnit val="1.0000000000000004E-6"/>
      </c:valAx>
      <c:spPr>
        <a:solidFill>
          <a:srgbClr val="C0C0C0"/>
        </a:solidFill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972179759554564E-2"/>
          <c:y val="2.6583372873429389E-2"/>
          <c:w val="0.95945446873636242"/>
          <c:h val="0.95707060639093389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PlotData!$CF$7:$CF$10</c:f>
              <c:numCache>
                <c:formatCode>General</c:formatCode>
                <c:ptCount val="4"/>
                <c:pt idx="0">
                  <c:v>-13.739491087075569</c:v>
                </c:pt>
                <c:pt idx="1">
                  <c:v>7.8871236493144377</c:v>
                </c:pt>
                <c:pt idx="2">
                  <c:v>7.8871236493144377</c:v>
                </c:pt>
                <c:pt idx="3">
                  <c:v>-13.739491087075569</c:v>
                </c:pt>
              </c:numCache>
            </c:numRef>
          </c:xVal>
          <c:yVal>
            <c:numRef>
              <c:f>PlotData!$CG$7:$CG$10</c:f>
              <c:numCache>
                <c:formatCode>General</c:formatCode>
                <c:ptCount val="4"/>
                <c:pt idx="0">
                  <c:v>10.883187551533766</c:v>
                </c:pt>
                <c:pt idx="1">
                  <c:v>10.883187551533766</c:v>
                </c:pt>
                <c:pt idx="2">
                  <c:v>-10.743427184856241</c:v>
                </c:pt>
                <c:pt idx="3">
                  <c:v>-10.743427184856241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95-4996-8772-BE09E6EA23E4}"/>
            </c:ext>
          </c:extLst>
        </c:ser>
        <c:ser>
          <c:idx val="21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-13</c:v>
                </c:pt>
                <c:pt idx="1">
                  <c:v>-12.257840987388821</c:v>
                </c:pt>
                <c:pt idx="2">
                  <c:v>-13.742159012611179</c:v>
                </c:pt>
                <c:pt idx="3">
                  <c:v>-13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4</c:v>
                </c:pt>
                <c:pt idx="1">
                  <c:v>5.2854194098425618</c:v>
                </c:pt>
                <c:pt idx="2">
                  <c:v>5.2854194098425618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95-4996-8772-BE09E6EA23E4}"/>
            </c:ext>
          </c:extLst>
        </c:ser>
        <c:ser>
          <c:idx val="22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-6.7506070024078291</c:v>
                </c:pt>
                <c:pt idx="1">
                  <c:v>-6.7506070024078291</c:v>
                </c:pt>
                <c:pt idx="2">
                  <c:v>-6.7506070024078291</c:v>
                </c:pt>
                <c:pt idx="3">
                  <c:v>-6.7506070024078291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5.7860929086775261</c:v>
                </c:pt>
                <c:pt idx="1">
                  <c:v>5.7860929086775261</c:v>
                </c:pt>
                <c:pt idx="2">
                  <c:v>5.7860929086775261</c:v>
                </c:pt>
                <c:pt idx="3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95-4996-8772-BE09E6EA23E4}"/>
            </c:ext>
          </c:extLst>
        </c:ser>
        <c:ser>
          <c:idx val="23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-0.4180830056182685</c:v>
                </c:pt>
                <c:pt idx="1">
                  <c:v>-0.4180830056182685</c:v>
                </c:pt>
                <c:pt idx="2">
                  <c:v>-0.4180830056182685</c:v>
                </c:pt>
                <c:pt idx="3">
                  <c:v>-0.4180830056182685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6.5200088768990163</c:v>
                </c:pt>
                <c:pt idx="1">
                  <c:v>6.5200088768990163</c:v>
                </c:pt>
                <c:pt idx="2">
                  <c:v>6.5200088768990163</c:v>
                </c:pt>
                <c:pt idx="3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95-4996-8772-BE09E6EA23E4}"/>
            </c:ext>
          </c:extLst>
        </c:ser>
        <c:ser>
          <c:idx val="24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5.9144409911712916</c:v>
                </c:pt>
                <c:pt idx="1">
                  <c:v>5.9144409911712916</c:v>
                </c:pt>
                <c:pt idx="2">
                  <c:v>5.9144409911712916</c:v>
                </c:pt>
                <c:pt idx="3">
                  <c:v>5.9144409911712916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5.7860929086775252</c:v>
                </c:pt>
                <c:pt idx="1">
                  <c:v>5.7860929086775252</c:v>
                </c:pt>
                <c:pt idx="2">
                  <c:v>5.7860929086775252</c:v>
                </c:pt>
                <c:pt idx="3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C95-4996-8772-BE09E6EA23E4}"/>
            </c:ext>
          </c:extLst>
        </c:ser>
        <c:ser>
          <c:idx val="25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12.163833988763461</c:v>
                </c:pt>
                <c:pt idx="1">
                  <c:v>12.90599300137464</c:v>
                </c:pt>
                <c:pt idx="2">
                  <c:v>11.421674976152282</c:v>
                </c:pt>
                <c:pt idx="3">
                  <c:v>12.163833988763461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4</c:v>
                </c:pt>
                <c:pt idx="1">
                  <c:v>5.2854194098425618</c:v>
                </c:pt>
                <c:pt idx="2">
                  <c:v>5.2854194098425618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C95-4996-8772-BE09E6EA23E4}"/>
            </c:ext>
          </c:extLst>
        </c:ser>
        <c:ser>
          <c:idx val="26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-6.1686900080260987</c:v>
                </c:pt>
                <c:pt idx="1">
                  <c:v>-6.1686900080260987</c:v>
                </c:pt>
                <c:pt idx="2">
                  <c:v>-6.1686900080260987</c:v>
                </c:pt>
                <c:pt idx="3">
                  <c:v>-6.1686900080260987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-0.46330008891464325</c:v>
                </c:pt>
                <c:pt idx="1">
                  <c:v>-0.46330008891464325</c:v>
                </c:pt>
                <c:pt idx="2">
                  <c:v>-0.46330008891464325</c:v>
                </c:pt>
                <c:pt idx="3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C95-4996-8772-BE09E6EA23E4}"/>
            </c:ext>
          </c:extLst>
        </c:ser>
        <c:ser>
          <c:idx val="27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-0.41808300561826928</c:v>
                </c:pt>
                <c:pt idx="1">
                  <c:v>-0.41808300561826928</c:v>
                </c:pt>
                <c:pt idx="2">
                  <c:v>-0.41808300561826928</c:v>
                </c:pt>
                <c:pt idx="3">
                  <c:v>-0.41808300561826928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0.35374687850423658</c:v>
                </c:pt>
                <c:pt idx="1">
                  <c:v>0.35374687850423658</c:v>
                </c:pt>
                <c:pt idx="2">
                  <c:v>0.35374687850423658</c:v>
                </c:pt>
                <c:pt idx="3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C95-4996-8772-BE09E6EA23E4}"/>
            </c:ext>
          </c:extLst>
        </c:ser>
        <c:ser>
          <c:idx val="28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5.3325239967895603</c:v>
                </c:pt>
                <c:pt idx="1">
                  <c:v>5.3325239967895603</c:v>
                </c:pt>
                <c:pt idx="2">
                  <c:v>5.3325239967895603</c:v>
                </c:pt>
                <c:pt idx="3">
                  <c:v>5.3325239967895603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-0.4633000889146448</c:v>
                </c:pt>
                <c:pt idx="1">
                  <c:v>-0.4633000889146448</c:v>
                </c:pt>
                <c:pt idx="2">
                  <c:v>-0.4633000889146448</c:v>
                </c:pt>
                <c:pt idx="3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C95-4996-8772-BE09E6EA23E4}"/>
            </c:ext>
          </c:extLst>
        </c:ser>
        <c:ser>
          <c:idx val="29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C95-4996-8772-BE09E6EA23E4}"/>
            </c:ext>
          </c:extLst>
        </c:ser>
        <c:ser>
          <c:idx val="30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C95-4996-8772-BE09E6EA23E4}"/>
            </c:ext>
          </c:extLst>
        </c:ser>
        <c:ser>
          <c:idx val="31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C95-4996-8772-BE09E6EA23E4}"/>
            </c:ext>
          </c:extLst>
        </c:ser>
        <c:ser>
          <c:idx val="32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C95-4996-8772-BE09E6EA23E4}"/>
            </c:ext>
          </c:extLst>
        </c:ser>
        <c:ser>
          <c:idx val="33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9C95-4996-8772-BE09E6EA23E4}"/>
            </c:ext>
          </c:extLst>
        </c:ser>
        <c:ser>
          <c:idx val="34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9C95-4996-8772-BE09E6EA23E4}"/>
            </c:ext>
          </c:extLst>
        </c:ser>
        <c:ser>
          <c:idx val="35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9C95-4996-8772-BE09E6EA23E4}"/>
            </c:ext>
          </c:extLst>
        </c:ser>
        <c:ser>
          <c:idx val="36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C95-4996-8772-BE09E6EA23E4}"/>
            </c:ext>
          </c:extLst>
        </c:ser>
        <c:ser>
          <c:idx val="37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9C95-4996-8772-BE09E6EA23E4}"/>
            </c:ext>
          </c:extLst>
        </c:ser>
        <c:ser>
          <c:idx val="38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9C95-4996-8772-BE09E6EA23E4}"/>
            </c:ext>
          </c:extLst>
        </c:ser>
        <c:ser>
          <c:idx val="39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9C95-4996-8772-BE09E6EA23E4}"/>
            </c:ext>
          </c:extLst>
        </c:ser>
        <c:ser>
          <c:idx val="40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9C95-4996-8772-BE09E6EA23E4}"/>
            </c:ext>
          </c:extLst>
        </c:ser>
        <c:ser>
          <c:idx val="41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-13</c:v>
                </c:pt>
                <c:pt idx="1">
                  <c:v>-11.714580590157439</c:v>
                </c:pt>
                <c:pt idx="2">
                  <c:v>-11.714580590157439</c:v>
                </c:pt>
                <c:pt idx="3">
                  <c:v>-13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4</c:v>
                </c:pt>
                <c:pt idx="1">
                  <c:v>4.7421590126111788</c:v>
                </c:pt>
                <c:pt idx="2">
                  <c:v>3.2578409873888212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9C95-4996-8772-BE09E6EA23E4}"/>
            </c:ext>
          </c:extLst>
        </c:ser>
        <c:ser>
          <c:idx val="42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9C95-4996-8772-BE09E6EA23E4}"/>
            </c:ext>
          </c:extLst>
        </c:ser>
        <c:ser>
          <c:idx val="43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9C95-4996-8772-BE09E6EA23E4}"/>
            </c:ext>
          </c:extLst>
        </c:ser>
        <c:ser>
          <c:idx val="44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[1]Symbole!$C$32:$F$32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[1]Symbole!$G$32:$J$32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9C95-4996-8772-BE09E6EA23E4}"/>
            </c:ext>
          </c:extLst>
        </c:ser>
        <c:ser>
          <c:idx val="45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[1]Symbole!$C$33:$F$33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</c:numCache>
            </c:numRef>
          </c:xVal>
          <c:yVal>
            <c:numRef>
              <c:f>[1]Symbole!$G$33:$J$33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C95-4996-8772-BE09E6EA23E4}"/>
            </c:ext>
          </c:extLst>
        </c:ser>
        <c:ser>
          <c:idx val="46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[1]Symbole!$C$34:$F$34</c:f>
              <c:numCache>
                <c:formatCode>General</c:formatCode>
                <c:ptCount val="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</c:numCache>
            </c:numRef>
          </c:xVal>
          <c:yVal>
            <c:numRef>
              <c:f>[1]Symbole!$G$34:$J$34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9C95-4996-8772-BE09E6EA23E4}"/>
            </c:ext>
          </c:extLst>
        </c:ser>
        <c:ser>
          <c:idx val="47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[1]Symbole!$C$35:$F$35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[1]Symbole!$G$35:$J$35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C95-4996-8772-BE09E6EA23E4}"/>
            </c:ext>
          </c:extLst>
        </c:ser>
        <c:ser>
          <c:idx val="48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[1]Symbole!$C$36:$F$36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[1]Symbole!$G$36:$J$36</c:f>
              <c:numCache>
                <c:formatCode>General</c:formatCode>
                <c:ptCount val="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9C95-4996-8772-BE09E6EA23E4}"/>
            </c:ext>
          </c:extLst>
        </c:ser>
        <c:ser>
          <c:idx val="49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[1]Symbole!$C$37:$F$37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[1]Symbole!$G$37:$J$37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9C95-4996-8772-BE09E6EA23E4}"/>
            </c:ext>
          </c:extLst>
        </c:ser>
        <c:ser>
          <c:idx val="50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[1]Symbole!$C$38:$F$38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[1]Symbole!$G$38:$J$38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9C95-4996-8772-BE09E6EA23E4}"/>
            </c:ext>
          </c:extLst>
        </c:ser>
        <c:ser>
          <c:idx val="51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[1]Symbole!$C$39:$F$39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[1]Symbole!$G$39:$J$39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9C95-4996-8772-BE09E6EA23E4}"/>
            </c:ext>
          </c:extLst>
        </c:ser>
        <c:ser>
          <c:idx val="52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[1]Symbole!$C$40:$F$40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[1]Symbole!$G$40:$J$40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9C95-4996-8772-BE09E6EA23E4}"/>
            </c:ext>
          </c:extLst>
        </c:ser>
        <c:ser>
          <c:idx val="53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[1]Symbole!$C$41:$F$41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[1]Symbole!$G$41:$J$41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9C95-4996-8772-BE09E6EA23E4}"/>
            </c:ext>
          </c:extLst>
        </c:ser>
        <c:ser>
          <c:idx val="54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[1]Symbole!$C$42:$F$42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[1]Symbole!$G$42:$J$42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9C95-4996-8772-BE09E6EA23E4}"/>
            </c:ext>
          </c:extLst>
        </c:ser>
        <c:ser>
          <c:idx val="55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[1]Symbole!$C$43:$F$43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[1]Symbole!$G$43:$J$43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9C95-4996-8772-BE09E6EA23E4}"/>
            </c:ext>
          </c:extLst>
        </c:ser>
        <c:ser>
          <c:idx val="56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[1]Symbole!$C$44:$F$44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[1]Symbole!$G$44:$J$44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9C95-4996-8772-BE09E6EA23E4}"/>
            </c:ext>
          </c:extLst>
        </c:ser>
        <c:ser>
          <c:idx val="57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[1]Symbole!$C$45:$F$45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[1]Symbole!$G$45:$J$45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9C95-4996-8772-BE09E6EA23E4}"/>
            </c:ext>
          </c:extLst>
        </c:ser>
        <c:ser>
          <c:idx val="58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[1]Symbole!$C$46:$F$46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[1]Symbole!$G$46:$J$46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6-9C95-4996-8772-BE09E6EA23E4}"/>
            </c:ext>
          </c:extLst>
        </c:ser>
        <c:ser>
          <c:idx val="59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[1]Symbole!$C$47:$F$47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[1]Symbole!$G$47:$J$47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9C95-4996-8772-BE09E6EA23E4}"/>
            </c:ext>
          </c:extLst>
        </c:ser>
        <c:ser>
          <c:idx val="60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[1]Symbole!$C$48:$F$48</c:f>
              <c:numCache>
                <c:formatCode>General</c:formatCode>
                <c:ptCount val="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</c:numCache>
            </c:numRef>
          </c:xVal>
          <c:yVal>
            <c:numRef>
              <c:f>[1]Symbole!$G$48:$J$48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9C95-4996-8772-BE09E6EA23E4}"/>
            </c:ext>
          </c:extLst>
        </c:ser>
        <c:ser>
          <c:idx val="61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9C95-4996-8772-BE09E6EA23E4}"/>
            </c:ext>
          </c:extLst>
        </c:ser>
        <c:ser>
          <c:idx val="62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-6.7506070024078291</c:v>
                </c:pt>
                <c:pt idx="1">
                  <c:v>-6.7506070024078291</c:v>
                </c:pt>
                <c:pt idx="2">
                  <c:v>-6.7506070024078291</c:v>
                </c:pt>
                <c:pt idx="3">
                  <c:v>-6.7506070024078291</c:v>
                </c:pt>
                <c:pt idx="4">
                  <c:v>-6.7506070024078291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5.7860929086775261</c:v>
                </c:pt>
                <c:pt idx="1">
                  <c:v>5.7860929086775261</c:v>
                </c:pt>
                <c:pt idx="2">
                  <c:v>5.7860929086775261</c:v>
                </c:pt>
                <c:pt idx="3">
                  <c:v>5.7860929086775261</c:v>
                </c:pt>
                <c:pt idx="4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9C95-4996-8772-BE09E6EA23E4}"/>
            </c:ext>
          </c:extLst>
        </c:ser>
        <c:ser>
          <c:idx val="63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-0.4180830056182685</c:v>
                </c:pt>
                <c:pt idx="1">
                  <c:v>-0.4180830056182685</c:v>
                </c:pt>
                <c:pt idx="2">
                  <c:v>-0.4180830056182685</c:v>
                </c:pt>
                <c:pt idx="3">
                  <c:v>-0.4180830056182685</c:v>
                </c:pt>
                <c:pt idx="4">
                  <c:v>-0.4180830056182685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6.5200088768990163</c:v>
                </c:pt>
                <c:pt idx="1">
                  <c:v>6.5200088768990163</c:v>
                </c:pt>
                <c:pt idx="2">
                  <c:v>6.5200088768990163</c:v>
                </c:pt>
                <c:pt idx="3">
                  <c:v>6.5200088768990163</c:v>
                </c:pt>
                <c:pt idx="4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9C95-4996-8772-BE09E6EA23E4}"/>
            </c:ext>
          </c:extLst>
        </c:ser>
        <c:ser>
          <c:idx val="64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5.9144409911712916</c:v>
                </c:pt>
                <c:pt idx="1">
                  <c:v>5.9144409911712916</c:v>
                </c:pt>
                <c:pt idx="2">
                  <c:v>5.9144409911712916</c:v>
                </c:pt>
                <c:pt idx="3">
                  <c:v>5.9144409911712916</c:v>
                </c:pt>
                <c:pt idx="4">
                  <c:v>5.9144409911712916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5.7860929086775252</c:v>
                </c:pt>
                <c:pt idx="1">
                  <c:v>5.7860929086775252</c:v>
                </c:pt>
                <c:pt idx="2">
                  <c:v>5.7860929086775252</c:v>
                </c:pt>
                <c:pt idx="3">
                  <c:v>5.7860929086775252</c:v>
                </c:pt>
                <c:pt idx="4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C-9C95-4996-8772-BE09E6EA23E4}"/>
            </c:ext>
          </c:extLst>
        </c:ser>
        <c:ser>
          <c:idx val="65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12.163833988763461</c:v>
                </c:pt>
                <c:pt idx="1">
                  <c:v>12.163833988763461</c:v>
                </c:pt>
                <c:pt idx="2">
                  <c:v>12.163833988763461</c:v>
                </c:pt>
                <c:pt idx="3">
                  <c:v>12.163833988763461</c:v>
                </c:pt>
                <c:pt idx="4">
                  <c:v>12.163833988763461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9C95-4996-8772-BE09E6EA23E4}"/>
            </c:ext>
          </c:extLst>
        </c:ser>
        <c:ser>
          <c:idx val="66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-6.1686900080260987</c:v>
                </c:pt>
                <c:pt idx="1">
                  <c:v>-6.1686900080260987</c:v>
                </c:pt>
                <c:pt idx="2">
                  <c:v>-6.1686900080260987</c:v>
                </c:pt>
                <c:pt idx="3">
                  <c:v>-6.1686900080260987</c:v>
                </c:pt>
                <c:pt idx="4">
                  <c:v>-6.1686900080260987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-0.46330008891464325</c:v>
                </c:pt>
                <c:pt idx="1">
                  <c:v>-0.46330008891464325</c:v>
                </c:pt>
                <c:pt idx="2">
                  <c:v>-0.46330008891464325</c:v>
                </c:pt>
                <c:pt idx="3">
                  <c:v>-0.46330008891464325</c:v>
                </c:pt>
                <c:pt idx="4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9C95-4996-8772-BE09E6EA23E4}"/>
            </c:ext>
          </c:extLst>
        </c:ser>
        <c:ser>
          <c:idx val="67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-0.41808300561826928</c:v>
                </c:pt>
                <c:pt idx="1">
                  <c:v>-0.41808300561826928</c:v>
                </c:pt>
                <c:pt idx="2">
                  <c:v>-0.41808300561826928</c:v>
                </c:pt>
                <c:pt idx="3">
                  <c:v>-0.41808300561826928</c:v>
                </c:pt>
                <c:pt idx="4">
                  <c:v>-0.41808300561826928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0.35374687850423658</c:v>
                </c:pt>
                <c:pt idx="1">
                  <c:v>0.35374687850423658</c:v>
                </c:pt>
                <c:pt idx="2">
                  <c:v>0.35374687850423658</c:v>
                </c:pt>
                <c:pt idx="3">
                  <c:v>0.35374687850423658</c:v>
                </c:pt>
                <c:pt idx="4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9C95-4996-8772-BE09E6EA23E4}"/>
            </c:ext>
          </c:extLst>
        </c:ser>
        <c:ser>
          <c:idx val="68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5.3325239967895603</c:v>
                </c:pt>
                <c:pt idx="1">
                  <c:v>5.3325239967895603</c:v>
                </c:pt>
                <c:pt idx="2">
                  <c:v>5.3325239967895603</c:v>
                </c:pt>
                <c:pt idx="3">
                  <c:v>5.3325239967895603</c:v>
                </c:pt>
                <c:pt idx="4">
                  <c:v>5.3325239967895603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-0.4633000889146448</c:v>
                </c:pt>
                <c:pt idx="1">
                  <c:v>-0.4633000889146448</c:v>
                </c:pt>
                <c:pt idx="2">
                  <c:v>-0.4633000889146448</c:v>
                </c:pt>
                <c:pt idx="3">
                  <c:v>-0.4633000889146448</c:v>
                </c:pt>
                <c:pt idx="4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9C95-4996-8772-BE09E6EA23E4}"/>
            </c:ext>
          </c:extLst>
        </c:ser>
        <c:ser>
          <c:idx val="69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1-9C95-4996-8772-BE09E6EA23E4}"/>
            </c:ext>
          </c:extLst>
        </c:ser>
        <c:ser>
          <c:idx val="70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9C95-4996-8772-BE09E6EA23E4}"/>
            </c:ext>
          </c:extLst>
        </c:ser>
        <c:ser>
          <c:idx val="71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9C95-4996-8772-BE09E6EA23E4}"/>
            </c:ext>
          </c:extLst>
        </c:ser>
        <c:ser>
          <c:idx val="72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4-9C95-4996-8772-BE09E6EA23E4}"/>
            </c:ext>
          </c:extLst>
        </c:ser>
        <c:ser>
          <c:idx val="73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5-9C95-4996-8772-BE09E6EA23E4}"/>
            </c:ext>
          </c:extLst>
        </c:ser>
        <c:ser>
          <c:idx val="74"/>
          <c:order val="54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[1]Symbole!$P$65:$T$65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[1]Symbole!$U$65:$Y$65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9C95-4996-8772-BE09E6EA23E4}"/>
            </c:ext>
          </c:extLst>
        </c:ser>
        <c:ser>
          <c:idx val="75"/>
          <c:order val="55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[1]Symbole!$P$66:$T$66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[1]Symbole!$U$66:$Y$66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9C95-4996-8772-BE09E6EA23E4}"/>
            </c:ext>
          </c:extLst>
        </c:ser>
        <c:ser>
          <c:idx val="76"/>
          <c:order val="56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[1]Symbole!$P$67:$T$67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[1]Symbole!$U$67:$Y$67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9C95-4996-8772-BE09E6EA23E4}"/>
            </c:ext>
          </c:extLst>
        </c:ser>
        <c:ser>
          <c:idx val="77"/>
          <c:order val="57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[1]Symbole!$P$68:$T$68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[1]Symbole!$U$68:$Y$68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9C95-4996-8772-BE09E6EA23E4}"/>
            </c:ext>
          </c:extLst>
        </c:ser>
        <c:ser>
          <c:idx val="78"/>
          <c:order val="58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[1]Symbole!$P$69:$T$69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[1]Symbole!$U$69:$Y$69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A-9C95-4996-8772-BE09E6EA23E4}"/>
            </c:ext>
          </c:extLst>
        </c:ser>
        <c:ser>
          <c:idx val="79"/>
          <c:order val="59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[1]Symbole!$P$70:$T$70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[1]Symbole!$U$70:$Y$70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9C95-4996-8772-BE09E6EA23E4}"/>
            </c:ext>
          </c:extLst>
        </c:ser>
        <c:ser>
          <c:idx val="80"/>
          <c:order val="60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[1]Symbole!$P$71:$T$71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xVal>
          <c:yVal>
            <c:numRef>
              <c:f>[1]Symbole!$U$71:$Y$71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C-9C95-4996-8772-BE09E6EA23E4}"/>
            </c:ext>
          </c:extLst>
        </c:ser>
        <c:ser>
          <c:idx val="0"/>
          <c:order val="61"/>
          <c:tx>
            <c:v>Verformt:1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PlotData!$BB$4:$BL$4</c:f>
              <c:numCache>
                <c:formatCode>General</c:formatCode>
                <c:ptCount val="11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</c:numCache>
            </c:numRef>
          </c:xVal>
          <c:yVal>
            <c:numRef>
              <c:f>PlotData!$BO$4:$BY$4</c:f>
              <c:numCache>
                <c:formatCode>General</c:formatCode>
                <c:ptCount val="11"/>
                <c:pt idx="0">
                  <c:v>4</c:v>
                </c:pt>
                <c:pt idx="1">
                  <c:v>3.9379920122225842</c:v>
                </c:pt>
                <c:pt idx="2">
                  <c:v>3.875984024445168</c:v>
                </c:pt>
                <c:pt idx="3">
                  <c:v>3.8139760366677518</c:v>
                </c:pt>
                <c:pt idx="4">
                  <c:v>3.751968048890336</c:v>
                </c:pt>
                <c:pt idx="5">
                  <c:v>3.6899600611129197</c:v>
                </c:pt>
                <c:pt idx="6">
                  <c:v>3.627952073335504</c:v>
                </c:pt>
                <c:pt idx="7">
                  <c:v>3.5659440855580891</c:v>
                </c:pt>
                <c:pt idx="8">
                  <c:v>3.5039360977806715</c:v>
                </c:pt>
                <c:pt idx="9">
                  <c:v>3.4419281100032579</c:v>
                </c:pt>
                <c:pt idx="10">
                  <c:v>3.3799201222258404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D-9C95-4996-8772-BE09E6EA23E4}"/>
            </c:ext>
          </c:extLst>
        </c:ser>
        <c:ser>
          <c:idx val="1"/>
          <c:order val="62"/>
          <c:tx>
            <c:v>Verformt:2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PlotData!$BB$5:$BL$5</c:f>
              <c:numCache>
                <c:formatCode>General</c:formatCode>
                <c:ptCount val="11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-4.0000000000000027</c:v>
                </c:pt>
                <c:pt idx="6">
                  <c:v>-3.4000000000000021</c:v>
                </c:pt>
                <c:pt idx="7">
                  <c:v>-2.8000000000000025</c:v>
                </c:pt>
                <c:pt idx="8">
                  <c:v>-2.2000000000000024</c:v>
                </c:pt>
                <c:pt idx="9">
                  <c:v>-1.6000000000000023</c:v>
                </c:pt>
                <c:pt idx="10">
                  <c:v>-1.0000000000000024</c:v>
                </c:pt>
              </c:numCache>
            </c:numRef>
          </c:xVal>
          <c:yVal>
            <c:numRef>
              <c:f>PlotData!$BO$5:$BY$5</c:f>
              <c:numCache>
                <c:formatCode>General</c:formatCode>
                <c:ptCount val="11"/>
                <c:pt idx="0">
                  <c:v>3.3799201222258404</c:v>
                </c:pt>
                <c:pt idx="1">
                  <c:v>3.3179121344484228</c:v>
                </c:pt>
                <c:pt idx="2">
                  <c:v>3.2559041466710097</c:v>
                </c:pt>
                <c:pt idx="3">
                  <c:v>3.1938961588935917</c:v>
                </c:pt>
                <c:pt idx="4">
                  <c:v>3.1318881711161781</c:v>
                </c:pt>
                <c:pt idx="5">
                  <c:v>3.0698801833387606</c:v>
                </c:pt>
                <c:pt idx="6">
                  <c:v>3.0078721955613474</c:v>
                </c:pt>
                <c:pt idx="7">
                  <c:v>2.9458642077839299</c:v>
                </c:pt>
                <c:pt idx="8">
                  <c:v>2.8838562200065123</c:v>
                </c:pt>
                <c:pt idx="9">
                  <c:v>2.8218482322290988</c:v>
                </c:pt>
                <c:pt idx="10">
                  <c:v>2.7598402444516812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E-9C95-4996-8772-BE09E6EA23E4}"/>
            </c:ext>
          </c:extLst>
        </c:ser>
        <c:ser>
          <c:idx val="2"/>
          <c:order val="63"/>
          <c:tx>
            <c:v>Verformt:3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PlotData!$BB$6:$BL$6</c:f>
              <c:numCache>
                <c:formatCode>General</c:formatCode>
                <c:ptCount val="11"/>
                <c:pt idx="0">
                  <c:v>-7.0000000000000009</c:v>
                </c:pt>
                <c:pt idx="1">
                  <c:v>-7.0620079877774167</c:v>
                </c:pt>
                <c:pt idx="2">
                  <c:v>-7.1240159755548325</c:v>
                </c:pt>
                <c:pt idx="3">
                  <c:v>-7.1860239633322491</c:v>
                </c:pt>
                <c:pt idx="4">
                  <c:v>-7.2480319511096649</c:v>
                </c:pt>
                <c:pt idx="5">
                  <c:v>-7.3100399388870807</c:v>
                </c:pt>
                <c:pt idx="6">
                  <c:v>-7.3720479266644965</c:v>
                </c:pt>
                <c:pt idx="7">
                  <c:v>-7.4340559144419149</c:v>
                </c:pt>
                <c:pt idx="8">
                  <c:v>-7.4960639022193281</c:v>
                </c:pt>
                <c:pt idx="9">
                  <c:v>-7.5580718899967465</c:v>
                </c:pt>
                <c:pt idx="10">
                  <c:v>-7.6200798777741596</c:v>
                </c:pt>
              </c:numCache>
            </c:numRef>
          </c:xVal>
          <c:yVal>
            <c:numRef>
              <c:f>PlotData!$BO$6:$BY$6</c:f>
              <c:numCache>
                <c:formatCode>General</c:formatCode>
                <c:ptCount val="11"/>
                <c:pt idx="0">
                  <c:v>3.3799201222258404</c:v>
                </c:pt>
                <c:pt idx="1">
                  <c:v>2.7799201222258407</c:v>
                </c:pt>
                <c:pt idx="2">
                  <c:v>2.1799201222258402</c:v>
                </c:pt>
                <c:pt idx="3">
                  <c:v>1.5799201222258403</c:v>
                </c:pt>
                <c:pt idx="4">
                  <c:v>0.97992012222584024</c:v>
                </c:pt>
                <c:pt idx="5">
                  <c:v>0.37992012222584015</c:v>
                </c:pt>
                <c:pt idx="6">
                  <c:v>-0.22007987777415994</c:v>
                </c:pt>
                <c:pt idx="7">
                  <c:v>-0.82007987777416003</c:v>
                </c:pt>
                <c:pt idx="8">
                  <c:v>-1.4200798777741601</c:v>
                </c:pt>
                <c:pt idx="9">
                  <c:v>-2.02007987777416</c:v>
                </c:pt>
                <c:pt idx="10">
                  <c:v>-2.6200798777741605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9C95-4996-8772-BE09E6EA23E4}"/>
            </c:ext>
          </c:extLst>
        </c:ser>
        <c:ser>
          <c:idx val="3"/>
          <c:order val="64"/>
          <c:tx>
            <c:v>Verformt:4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PlotData!$BB$7:$BL$7</c:f>
              <c:numCache>
                <c:formatCode>General</c:formatCode>
                <c:ptCount val="11"/>
                <c:pt idx="0">
                  <c:v>-1.0000000000000031</c:v>
                </c:pt>
                <c:pt idx="1">
                  <c:v>-1.0620079877774193</c:v>
                </c:pt>
                <c:pt idx="2">
                  <c:v>-1.1240159755548351</c:v>
                </c:pt>
                <c:pt idx="3">
                  <c:v>-1.1860239633322511</c:v>
                </c:pt>
                <c:pt idx="4">
                  <c:v>-1.2480319511096671</c:v>
                </c:pt>
                <c:pt idx="5">
                  <c:v>-1.3100399388870825</c:v>
                </c:pt>
                <c:pt idx="6">
                  <c:v>-1.3720479266644983</c:v>
                </c:pt>
                <c:pt idx="7">
                  <c:v>-1.4340559144419149</c:v>
                </c:pt>
                <c:pt idx="8">
                  <c:v>-1.4960639022193285</c:v>
                </c:pt>
                <c:pt idx="9">
                  <c:v>-1.5580718899967461</c:v>
                </c:pt>
                <c:pt idx="10">
                  <c:v>-1.6200798777741636</c:v>
                </c:pt>
              </c:numCache>
            </c:numRef>
          </c:xVal>
          <c:yVal>
            <c:numRef>
              <c:f>PlotData!$BO$7:$BY$7</c:f>
              <c:numCache>
                <c:formatCode>General</c:formatCode>
                <c:ptCount val="11"/>
                <c:pt idx="0">
                  <c:v>2.7598402444516812</c:v>
                </c:pt>
                <c:pt idx="1">
                  <c:v>2.1598402444516811</c:v>
                </c:pt>
                <c:pt idx="2">
                  <c:v>1.559840244451681</c:v>
                </c:pt>
                <c:pt idx="3">
                  <c:v>0.95984024445168092</c:v>
                </c:pt>
                <c:pt idx="4">
                  <c:v>0.35984024445168084</c:v>
                </c:pt>
                <c:pt idx="5">
                  <c:v>-0.24015975554831925</c:v>
                </c:pt>
                <c:pt idx="6">
                  <c:v>-0.84015975554831934</c:v>
                </c:pt>
                <c:pt idx="7">
                  <c:v>-1.4401597555483194</c:v>
                </c:pt>
                <c:pt idx="8">
                  <c:v>-2.0401597555483195</c:v>
                </c:pt>
                <c:pt idx="9">
                  <c:v>-2.6401597555483196</c:v>
                </c:pt>
                <c:pt idx="10">
                  <c:v>-3.2401597555483197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0-9C95-4996-8772-BE09E6EA23E4}"/>
            </c:ext>
          </c:extLst>
        </c:ser>
        <c:ser>
          <c:idx val="4"/>
          <c:order val="65"/>
          <c:tx>
            <c:v>Verformt:5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PlotData!$BB$8:$BL$8</c:f>
              <c:numCache>
                <c:formatCode>General</c:formatCode>
                <c:ptCount val="11"/>
                <c:pt idx="0">
                  <c:v>7.1476325622388686</c:v>
                </c:pt>
                <c:pt idx="1">
                  <c:v>6.710136613918503</c:v>
                </c:pt>
                <c:pt idx="2">
                  <c:v>6.3797904684775126</c:v>
                </c:pt>
                <c:pt idx="3">
                  <c:v>6.1298066751960549</c:v>
                </c:pt>
                <c:pt idx="4">
                  <c:v>5.9333977833542821</c:v>
                </c:pt>
                <c:pt idx="5">
                  <c:v>5.7637763422323527</c:v>
                </c:pt>
                <c:pt idx="6">
                  <c:v>5.5941549011104268</c:v>
                </c:pt>
                <c:pt idx="7">
                  <c:v>5.3977460092686549</c:v>
                </c:pt>
                <c:pt idx="8">
                  <c:v>5.1477622159871963</c:v>
                </c:pt>
                <c:pt idx="9">
                  <c:v>4.8174160705462059</c:v>
                </c:pt>
                <c:pt idx="10">
                  <c:v>4.3799201222258404</c:v>
                </c:pt>
              </c:numCache>
            </c:numRef>
          </c:xVal>
          <c:yVal>
            <c:numRef>
              <c:f>PlotData!$BO$8:$BY$8</c:f>
              <c:numCache>
                <c:formatCode>General</c:formatCode>
                <c:ptCount val="11"/>
                <c:pt idx="0">
                  <c:v>4</c:v>
                </c:pt>
                <c:pt idx="1">
                  <c:v>3.3479132902669706</c:v>
                </c:pt>
                <c:pt idx="2">
                  <c:v>2.6065350781344625</c:v>
                </c:pt>
                <c:pt idx="3">
                  <c:v>1.7981882392023447</c:v>
                </c:pt>
                <c:pt idx="4">
                  <c:v>0.94519564907048625</c:v>
                </c:pt>
                <c:pt idx="5">
                  <c:v>6.9880183338760338E-2</c:v>
                </c:pt>
                <c:pt idx="6">
                  <c:v>-0.80543528239296558</c:v>
                </c:pt>
                <c:pt idx="7">
                  <c:v>-1.6584278725248214</c:v>
                </c:pt>
                <c:pt idx="8">
                  <c:v>-2.4667747114569405</c:v>
                </c:pt>
                <c:pt idx="9">
                  <c:v>-3.2081529235894486</c:v>
                </c:pt>
                <c:pt idx="10">
                  <c:v>-3.8602396333224753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1-9C95-4996-8772-BE09E6EA23E4}"/>
            </c:ext>
          </c:extLst>
        </c:ser>
        <c:ser>
          <c:idx val="5"/>
          <c:order val="66"/>
          <c:tx>
            <c:v>Verformt:6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PlotData!$BB$9:$BL$9</c:f>
              <c:numCache>
                <c:formatCode>General</c:formatCode>
                <c:ptCount val="11"/>
                <c:pt idx="0">
                  <c:v>-13</c:v>
                </c:pt>
                <c:pt idx="1">
                  <c:v>-12.462007987777417</c:v>
                </c:pt>
                <c:pt idx="2">
                  <c:v>-11.924015975554832</c:v>
                </c:pt>
                <c:pt idx="3">
                  <c:v>-11.386023963332249</c:v>
                </c:pt>
                <c:pt idx="4">
                  <c:v>-10.848031951109666</c:v>
                </c:pt>
                <c:pt idx="5">
                  <c:v>-10.310039938887082</c:v>
                </c:pt>
                <c:pt idx="6">
                  <c:v>-9.7720479266644986</c:v>
                </c:pt>
                <c:pt idx="7">
                  <c:v>-9.2340559144419139</c:v>
                </c:pt>
                <c:pt idx="8">
                  <c:v>-8.6960639022193309</c:v>
                </c:pt>
                <c:pt idx="9">
                  <c:v>-8.1580718899967497</c:v>
                </c:pt>
                <c:pt idx="10">
                  <c:v>-7.6200798777741632</c:v>
                </c:pt>
              </c:numCache>
            </c:numRef>
          </c:xVal>
          <c:yVal>
            <c:numRef>
              <c:f>PlotData!$BO$9:$BY$9</c:f>
              <c:numCache>
                <c:formatCode>General</c:formatCode>
                <c:ptCount val="11"/>
                <c:pt idx="0">
                  <c:v>4</c:v>
                </c:pt>
                <c:pt idx="1">
                  <c:v>3.3379920122225841</c:v>
                </c:pt>
                <c:pt idx="2">
                  <c:v>2.6759840244451674</c:v>
                </c:pt>
                <c:pt idx="3">
                  <c:v>2.0139760366677515</c:v>
                </c:pt>
                <c:pt idx="4">
                  <c:v>1.351968048890335</c:v>
                </c:pt>
                <c:pt idx="5">
                  <c:v>0.68996006111291897</c:v>
                </c:pt>
                <c:pt idx="6">
                  <c:v>2.7952073335502925E-2</c:v>
                </c:pt>
                <c:pt idx="7">
                  <c:v>-0.63405591444191145</c:v>
                </c:pt>
                <c:pt idx="8">
                  <c:v>-1.2960639022193292</c:v>
                </c:pt>
                <c:pt idx="9">
                  <c:v>-1.9580718899967469</c:v>
                </c:pt>
                <c:pt idx="10">
                  <c:v>-2.6200798777741605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9C95-4996-8772-BE09E6EA23E4}"/>
            </c:ext>
          </c:extLst>
        </c:ser>
        <c:ser>
          <c:idx val="6"/>
          <c:order val="67"/>
          <c:tx>
            <c:v>Verformt:7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PlotData!$BB$10:$BL$10</c:f>
              <c:numCache>
                <c:formatCode>General</c:formatCode>
                <c:ptCount val="11"/>
                <c:pt idx="0">
                  <c:v>-7.6200798777741596</c:v>
                </c:pt>
                <c:pt idx="1">
                  <c:v>-7.02007987777416</c:v>
                </c:pt>
                <c:pt idx="2">
                  <c:v>-6.4200798777741603</c:v>
                </c:pt>
                <c:pt idx="3">
                  <c:v>-5.8200798777741607</c:v>
                </c:pt>
                <c:pt idx="4">
                  <c:v>-5.220079877774161</c:v>
                </c:pt>
                <c:pt idx="5">
                  <c:v>-4.6200798777741614</c:v>
                </c:pt>
                <c:pt idx="6">
                  <c:v>-4.0200798777741609</c:v>
                </c:pt>
                <c:pt idx="7">
                  <c:v>-3.4200798777741612</c:v>
                </c:pt>
                <c:pt idx="8">
                  <c:v>-2.8200798777741607</c:v>
                </c:pt>
                <c:pt idx="9">
                  <c:v>-2.220079877774161</c:v>
                </c:pt>
                <c:pt idx="10">
                  <c:v>-1.6200798777741607</c:v>
                </c:pt>
              </c:numCache>
            </c:numRef>
          </c:xVal>
          <c:yVal>
            <c:numRef>
              <c:f>PlotData!$BO$10:$BY$10</c:f>
              <c:numCache>
                <c:formatCode>General</c:formatCode>
                <c:ptCount val="11"/>
                <c:pt idx="0">
                  <c:v>-2.6200798777741596</c:v>
                </c:pt>
                <c:pt idx="1">
                  <c:v>-2.6820878655515772</c:v>
                </c:pt>
                <c:pt idx="2">
                  <c:v>-2.7440958533289947</c:v>
                </c:pt>
                <c:pt idx="3">
                  <c:v>-2.8061038411064083</c:v>
                </c:pt>
                <c:pt idx="4">
                  <c:v>-2.8681118288838259</c:v>
                </c:pt>
                <c:pt idx="5">
                  <c:v>-2.9301198166612394</c:v>
                </c:pt>
                <c:pt idx="6">
                  <c:v>-2.992127804438657</c:v>
                </c:pt>
                <c:pt idx="7">
                  <c:v>-3.0541357922160701</c:v>
                </c:pt>
                <c:pt idx="8">
                  <c:v>-3.1161437799934877</c:v>
                </c:pt>
                <c:pt idx="9">
                  <c:v>-3.1781517677709052</c:v>
                </c:pt>
                <c:pt idx="10">
                  <c:v>-3.2401597555483188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3-9C95-4996-8772-BE09E6EA23E4}"/>
            </c:ext>
          </c:extLst>
        </c:ser>
        <c:ser>
          <c:idx val="7"/>
          <c:order val="68"/>
          <c:tx>
            <c:v>Verformt:8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PlotData!$BB$11:$BL$11</c:f>
              <c:numCache>
                <c:formatCode>General</c:formatCode>
                <c:ptCount val="11"/>
                <c:pt idx="0">
                  <c:v>-1.6200798777741594</c:v>
                </c:pt>
                <c:pt idx="1">
                  <c:v>-1.0200798777741593</c:v>
                </c:pt>
                <c:pt idx="2">
                  <c:v>-0.42007987777415923</c:v>
                </c:pt>
                <c:pt idx="3">
                  <c:v>0.17992012222584086</c:v>
                </c:pt>
                <c:pt idx="4">
                  <c:v>0.77992012222584095</c:v>
                </c:pt>
                <c:pt idx="5">
                  <c:v>1.379920122225841</c:v>
                </c:pt>
                <c:pt idx="6">
                  <c:v>1.9799201222258411</c:v>
                </c:pt>
                <c:pt idx="7">
                  <c:v>2.5799201222258414</c:v>
                </c:pt>
                <c:pt idx="8">
                  <c:v>3.1799201222258411</c:v>
                </c:pt>
                <c:pt idx="9">
                  <c:v>3.7799201222258407</c:v>
                </c:pt>
                <c:pt idx="10">
                  <c:v>4.3799201222258404</c:v>
                </c:pt>
              </c:numCache>
            </c:numRef>
          </c:xVal>
          <c:yVal>
            <c:numRef>
              <c:f>PlotData!$BO$11:$BY$11</c:f>
              <c:numCache>
                <c:formatCode>General</c:formatCode>
                <c:ptCount val="11"/>
                <c:pt idx="0">
                  <c:v>-3.2401597555483188</c:v>
                </c:pt>
                <c:pt idx="1">
                  <c:v>-3.3021677433257368</c:v>
                </c:pt>
                <c:pt idx="2">
                  <c:v>-3.3641757311031544</c:v>
                </c:pt>
                <c:pt idx="3">
                  <c:v>-3.4261837188805719</c:v>
                </c:pt>
                <c:pt idx="4">
                  <c:v>-3.4881917066579895</c:v>
                </c:pt>
                <c:pt idx="5">
                  <c:v>-3.5501996944354031</c:v>
                </c:pt>
                <c:pt idx="6">
                  <c:v>-3.6122076822128202</c:v>
                </c:pt>
                <c:pt idx="7">
                  <c:v>-3.6742156699902342</c:v>
                </c:pt>
                <c:pt idx="8">
                  <c:v>-3.7362236577676518</c:v>
                </c:pt>
                <c:pt idx="9">
                  <c:v>-3.7982316455450649</c:v>
                </c:pt>
                <c:pt idx="10">
                  <c:v>-3.8602396333224744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4-9C95-4996-8772-BE09E6EA23E4}"/>
            </c:ext>
          </c:extLst>
        </c:ser>
        <c:ser>
          <c:idx val="8"/>
          <c:order val="69"/>
          <c:tx>
            <c:v>Verformt:9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PlotData!$BB$12:$BL$12</c:f>
              <c:numCache>
                <c:formatCode>General</c:formatCode>
                <c:ptCount val="11"/>
                <c:pt idx="0">
                  <c:v>-7</c:v>
                </c:pt>
                <c:pt idx="1">
                  <c:v>-6.4620079877774161</c:v>
                </c:pt>
                <c:pt idx="2">
                  <c:v>-5.9240159755548323</c:v>
                </c:pt>
                <c:pt idx="3">
                  <c:v>-5.3860239633322493</c:v>
                </c:pt>
                <c:pt idx="4">
                  <c:v>-4.8480319511096654</c:v>
                </c:pt>
                <c:pt idx="5">
                  <c:v>-4.3100399388870816</c:v>
                </c:pt>
                <c:pt idx="6">
                  <c:v>-3.7720479266644973</c:v>
                </c:pt>
                <c:pt idx="7">
                  <c:v>-3.2340559144419125</c:v>
                </c:pt>
                <c:pt idx="8">
                  <c:v>-2.69606390221933</c:v>
                </c:pt>
                <c:pt idx="9">
                  <c:v>-2.1580718899967475</c:v>
                </c:pt>
                <c:pt idx="10">
                  <c:v>-1.6200798777741607</c:v>
                </c:pt>
              </c:numCache>
            </c:numRef>
          </c:xVal>
          <c:yVal>
            <c:numRef>
              <c:f>PlotData!$BO$12:$BY$12</c:f>
              <c:numCache>
                <c:formatCode>General</c:formatCode>
                <c:ptCount val="11"/>
                <c:pt idx="0">
                  <c:v>3.3799201222258404</c:v>
                </c:pt>
                <c:pt idx="1">
                  <c:v>2.7179121344484227</c:v>
                </c:pt>
                <c:pt idx="2">
                  <c:v>2.0559041466710095</c:v>
                </c:pt>
                <c:pt idx="3">
                  <c:v>1.3938961588935914</c:v>
                </c:pt>
                <c:pt idx="4">
                  <c:v>0.73188817111617388</c:v>
                </c:pt>
                <c:pt idx="5">
                  <c:v>6.9880183338760338E-2</c:v>
                </c:pt>
                <c:pt idx="6">
                  <c:v>-0.59212780443865731</c:v>
                </c:pt>
                <c:pt idx="7">
                  <c:v>-1.254135792216071</c:v>
                </c:pt>
                <c:pt idx="8">
                  <c:v>-1.9161437799934886</c:v>
                </c:pt>
                <c:pt idx="9">
                  <c:v>-2.5781517677709065</c:v>
                </c:pt>
                <c:pt idx="10">
                  <c:v>-3.2401597555483197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5-9C95-4996-8772-BE09E6EA23E4}"/>
            </c:ext>
          </c:extLst>
        </c:ser>
        <c:ser>
          <c:idx val="9"/>
          <c:order val="70"/>
          <c:tx>
            <c:v>Verformt:10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PlotData!$BB$13:$BL$13</c:f>
              <c:numCache>
                <c:formatCode>General</c:formatCode>
                <c:ptCount val="11"/>
                <c:pt idx="0">
                  <c:v>-1.0000000000000013</c:v>
                </c:pt>
                <c:pt idx="1">
                  <c:v>-0.46200798777741792</c:v>
                </c:pt>
                <c:pt idx="2">
                  <c:v>7.5984024445165402E-2</c:v>
                </c:pt>
                <c:pt idx="3">
                  <c:v>0.61397603666774825</c:v>
                </c:pt>
                <c:pt idx="4">
                  <c:v>1.1519680488903312</c:v>
                </c:pt>
                <c:pt idx="5">
                  <c:v>1.6899600611129146</c:v>
                </c:pt>
                <c:pt idx="6">
                  <c:v>2.2279520733354983</c:v>
                </c:pt>
                <c:pt idx="7">
                  <c:v>2.7659440855580817</c:v>
                </c:pt>
                <c:pt idx="8">
                  <c:v>3.3039360977806682</c:v>
                </c:pt>
                <c:pt idx="9">
                  <c:v>3.8419281100032543</c:v>
                </c:pt>
                <c:pt idx="10">
                  <c:v>4.3799201222258404</c:v>
                </c:pt>
              </c:numCache>
            </c:numRef>
          </c:xVal>
          <c:yVal>
            <c:numRef>
              <c:f>PlotData!$BO$13:$BY$13</c:f>
              <c:numCache>
                <c:formatCode>General</c:formatCode>
                <c:ptCount val="11"/>
                <c:pt idx="0">
                  <c:v>2.7598402444516812</c:v>
                </c:pt>
                <c:pt idx="1">
                  <c:v>2.0978322566742635</c:v>
                </c:pt>
                <c:pt idx="2">
                  <c:v>1.4358242688968457</c:v>
                </c:pt>
                <c:pt idx="3">
                  <c:v>0.77381628111943224</c:v>
                </c:pt>
                <c:pt idx="4">
                  <c:v>0.11180829334201436</c:v>
                </c:pt>
                <c:pt idx="5">
                  <c:v>-0.55019969443540351</c:v>
                </c:pt>
                <c:pt idx="6">
                  <c:v>-1.2122076822128209</c:v>
                </c:pt>
                <c:pt idx="7">
                  <c:v>-1.8742156699902346</c:v>
                </c:pt>
                <c:pt idx="8">
                  <c:v>-2.5362236577676525</c:v>
                </c:pt>
                <c:pt idx="9">
                  <c:v>-3.1982316455450661</c:v>
                </c:pt>
                <c:pt idx="10">
                  <c:v>-3.8602396333224753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6-9C95-4996-8772-BE09E6EA23E4}"/>
            </c:ext>
          </c:extLst>
        </c:ser>
        <c:ser>
          <c:idx val="10"/>
          <c:order val="71"/>
          <c:tx>
            <c:v>Verformt:11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PlotData!$BB$14:$BL$14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PlotData!$BO$14:$BY$14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7-9C95-4996-8772-BE09E6EA23E4}"/>
            </c:ext>
          </c:extLst>
        </c:ser>
        <c:ser>
          <c:idx val="11"/>
          <c:order val="72"/>
          <c:tx>
            <c:v>Verformt:12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PlotData!$BB$15:$BL$15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PlotData!$BO$15:$BY$15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8-9C95-4996-8772-BE09E6EA23E4}"/>
            </c:ext>
          </c:extLst>
        </c:ser>
        <c:ser>
          <c:idx val="12"/>
          <c:order val="73"/>
          <c:tx>
            <c:v>Verformt:13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PlotData!$BB$16:$BL$16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PlotData!$BO$16:$BY$16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9-9C95-4996-8772-BE09E6EA23E4}"/>
            </c:ext>
          </c:extLst>
        </c:ser>
        <c:ser>
          <c:idx val="13"/>
          <c:order val="74"/>
          <c:tx>
            <c:v>Verformt:14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PlotData!$BB$17:$BL$17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PlotData!$BO$17:$BY$17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A-9C95-4996-8772-BE09E6EA23E4}"/>
            </c:ext>
          </c:extLst>
        </c:ser>
        <c:ser>
          <c:idx val="14"/>
          <c:order val="75"/>
          <c:tx>
            <c:v>Verformt:15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PlotData!$BB$18:$BL$18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PlotData!$BO$18:$BY$18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B-9C95-4996-8772-BE09E6EA23E4}"/>
            </c:ext>
          </c:extLst>
        </c:ser>
        <c:ser>
          <c:idx val="15"/>
          <c:order val="76"/>
          <c:tx>
            <c:v>Verformt:16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PlotData!$BB$19:$BL$19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PlotData!$BO$19:$BY$19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C-9C95-4996-8772-BE09E6EA23E4}"/>
            </c:ext>
          </c:extLst>
        </c:ser>
        <c:ser>
          <c:idx val="16"/>
          <c:order val="77"/>
          <c:tx>
            <c:v>Verformt:17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PlotData!$BB$20:$BL$20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PlotData!$BO$20:$BY$20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D-9C95-4996-8772-BE09E6EA23E4}"/>
            </c:ext>
          </c:extLst>
        </c:ser>
        <c:ser>
          <c:idx val="17"/>
          <c:order val="78"/>
          <c:tx>
            <c:v>Verformt:18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PlotData!$BB$21:$BL$21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PlotData!$BO$21:$BY$21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9C95-4996-8772-BE09E6EA23E4}"/>
            </c:ext>
          </c:extLst>
        </c:ser>
        <c:ser>
          <c:idx val="18"/>
          <c:order val="79"/>
          <c:tx>
            <c:v>Verformt:19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PlotData!$BB$22:$BL$22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PlotData!$BO$22:$BY$22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F-9C95-4996-8772-BE09E6EA23E4}"/>
            </c:ext>
          </c:extLst>
        </c:ser>
        <c:ser>
          <c:idx val="19"/>
          <c:order val="80"/>
          <c:tx>
            <c:v>Verformt:20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PlotData!$BB$23:$BL$23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PlotData!$BO$23:$BY$23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0-9C95-4996-8772-BE09E6EA23E4}"/>
            </c:ext>
          </c:extLst>
        </c:ser>
        <c:ser>
          <c:idx val="81"/>
          <c:order val="81"/>
          <c:tx>
            <c:v>Verformt:21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PlotData!$BB$24:$BL$24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PlotData!$BO$24:$BY$24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1-9C95-4996-8772-BE09E6EA23E4}"/>
            </c:ext>
          </c:extLst>
        </c:ser>
        <c:ser>
          <c:idx val="82"/>
          <c:order val="82"/>
          <c:tx>
            <c:v>Verformt:22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PlotData!$BB$25:$BL$25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PlotData!$BO$25:$BY$25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2-9C95-4996-8772-BE09E6EA23E4}"/>
            </c:ext>
          </c:extLst>
        </c:ser>
        <c:ser>
          <c:idx val="83"/>
          <c:order val="83"/>
          <c:tx>
            <c:v>Verformt:23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PlotData!$BB$26:$BL$26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PlotData!$BO$26:$BY$26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3-9C95-4996-8772-BE09E6EA23E4}"/>
            </c:ext>
          </c:extLst>
        </c:ser>
        <c:ser>
          <c:idx val="84"/>
          <c:order val="84"/>
          <c:tx>
            <c:v>Verformt:24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PlotData!$BB$27:$BL$27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PlotData!$BO$27:$BY$27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4-9C95-4996-8772-BE09E6EA23E4}"/>
            </c:ext>
          </c:extLst>
        </c:ser>
        <c:ser>
          <c:idx val="85"/>
          <c:order val="85"/>
          <c:tx>
            <c:v>Verformt:25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PlotData!$BB$28:$BL$28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PlotData!$BO$28:$BY$28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5-9C95-4996-8772-BE09E6EA23E4}"/>
            </c:ext>
          </c:extLst>
        </c:ser>
        <c:ser>
          <c:idx val="86"/>
          <c:order val="86"/>
          <c:tx>
            <c:v>Verformt:26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PlotData!$BB$29:$BL$29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PlotData!$BO$29:$BY$29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6-9C95-4996-8772-BE09E6EA23E4}"/>
            </c:ext>
          </c:extLst>
        </c:ser>
        <c:ser>
          <c:idx val="87"/>
          <c:order val="87"/>
          <c:tx>
            <c:v>Verformt:27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PlotData!$BB$30:$BL$30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PlotData!$BO$30:$BY$30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7-9C95-4996-8772-BE09E6EA23E4}"/>
            </c:ext>
          </c:extLst>
        </c:ser>
        <c:ser>
          <c:idx val="88"/>
          <c:order val="88"/>
          <c:tx>
            <c:v>Verformt:28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PlotData!$BB$31:$BL$31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PlotData!$BO$31:$BY$31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8-9C95-4996-8772-BE09E6EA23E4}"/>
            </c:ext>
          </c:extLst>
        </c:ser>
        <c:ser>
          <c:idx val="89"/>
          <c:order val="89"/>
          <c:tx>
            <c:v>Verformt:29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PlotData!$BB$32:$BL$32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PlotData!$BO$32:$BY$32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9-9C95-4996-8772-BE09E6EA23E4}"/>
            </c:ext>
          </c:extLst>
        </c:ser>
        <c:ser>
          <c:idx val="90"/>
          <c:order val="90"/>
          <c:tx>
            <c:v>Verformt:30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PlotData!$BB$33:$BL$33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PlotData!$BO$33:$BY$33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A-9C95-4996-8772-BE09E6EA23E4}"/>
            </c:ext>
          </c:extLst>
        </c:ser>
        <c:ser>
          <c:idx val="91"/>
          <c:order val="91"/>
          <c:tx>
            <c:v>Verformt:31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PlotData!$BB$34:$BL$34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PlotData!$BO$34:$BY$34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B-9C95-4996-8772-BE09E6EA23E4}"/>
            </c:ext>
          </c:extLst>
        </c:ser>
        <c:ser>
          <c:idx val="92"/>
          <c:order val="92"/>
          <c:tx>
            <c:v>Verformt:32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PlotData!$BB$35:$BL$35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PlotData!$BO$35:$BY$35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C-9C95-4996-8772-BE09E6EA23E4}"/>
            </c:ext>
          </c:extLst>
        </c:ser>
        <c:ser>
          <c:idx val="93"/>
          <c:order val="93"/>
          <c:tx>
            <c:v>Verformt:33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PlotData!$BB$36:$BL$36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PlotData!$BO$36:$BY$36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D-9C95-4996-8772-BE09E6EA23E4}"/>
            </c:ext>
          </c:extLst>
        </c:ser>
        <c:ser>
          <c:idx val="94"/>
          <c:order val="94"/>
          <c:tx>
            <c:v>Verformt:34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PlotData!$BB$37:$BL$37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PlotData!$BO$37:$BY$37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E-9C95-4996-8772-BE09E6EA23E4}"/>
            </c:ext>
          </c:extLst>
        </c:ser>
        <c:ser>
          <c:idx val="95"/>
          <c:order val="95"/>
          <c:tx>
            <c:v>Verformt:35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PlotData!$BB$38:$BL$38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PlotData!$BO$38:$BY$38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F-9C95-4996-8772-BE09E6EA23E4}"/>
            </c:ext>
          </c:extLst>
        </c:ser>
        <c:ser>
          <c:idx val="96"/>
          <c:order val="96"/>
          <c:tx>
            <c:v>Verformt:36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PlotData!$BB$39:$BL$39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PlotData!$BO$39:$BY$39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0-9C95-4996-8772-BE09E6EA23E4}"/>
            </c:ext>
          </c:extLst>
        </c:ser>
        <c:ser>
          <c:idx val="97"/>
          <c:order val="97"/>
          <c:tx>
            <c:v>Verformt:37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PlotData!$BB$40:$BL$40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PlotData!$BO$40:$BY$40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1-9C95-4996-8772-BE09E6EA23E4}"/>
            </c:ext>
          </c:extLst>
        </c:ser>
        <c:ser>
          <c:idx val="98"/>
          <c:order val="98"/>
          <c:tx>
            <c:v>Verformt:38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PlotData!$BB$41:$BL$41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PlotData!$BO$41:$BY$41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2-9C95-4996-8772-BE09E6EA23E4}"/>
            </c:ext>
          </c:extLst>
        </c:ser>
        <c:ser>
          <c:idx val="99"/>
          <c:order val="99"/>
          <c:tx>
            <c:v>Verformt:39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PlotData!$BB$42:$BL$42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PlotData!$BO$42:$BY$42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3-9C95-4996-8772-BE09E6EA23E4}"/>
            </c:ext>
          </c:extLst>
        </c:ser>
        <c:ser>
          <c:idx val="100"/>
          <c:order val="100"/>
          <c:tx>
            <c:v>Verformt:40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PlotData!$BB$43:$BL$43</c:f>
              <c:numCache>
                <c:formatCode>General</c:formatCode>
                <c:ptCount val="11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</c:numCache>
            </c:numRef>
          </c:xVal>
          <c:yVal>
            <c:numRef>
              <c:f>PlotData!$BO$43:$BY$43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4-9C95-4996-8772-BE09E6EA23E4}"/>
            </c:ext>
          </c:extLst>
        </c:ser>
        <c:ser>
          <c:idx val="101"/>
          <c:order val="101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[1]Symbole!$Q$75:$R$75</c:f>
              <c:numCache>
                <c:formatCode>General</c:formatCode>
                <c:ptCount val="2"/>
                <c:pt idx="0">
                  <c:v>-13</c:v>
                </c:pt>
                <c:pt idx="1">
                  <c:v>-13</c:v>
                </c:pt>
              </c:numCache>
            </c:numRef>
          </c:xVal>
          <c:yVal>
            <c:numRef>
              <c:f>[1]Symbole!$U$75:$V$75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5-9C95-4996-8772-BE09E6EA23E4}"/>
            </c:ext>
          </c:extLst>
        </c:ser>
        <c:ser>
          <c:idx val="102"/>
          <c:order val="102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[1]Symbole!$Q$76:$R$76</c:f>
              <c:numCache>
                <c:formatCode>General</c:formatCode>
                <c:ptCount val="2"/>
                <c:pt idx="0">
                  <c:v>-6.7506070024078291</c:v>
                </c:pt>
                <c:pt idx="1">
                  <c:v>-6.7506070024078291</c:v>
                </c:pt>
              </c:numCache>
            </c:numRef>
          </c:xVal>
          <c:yVal>
            <c:numRef>
              <c:f>[1]Symbole!$U$76:$V$76</c:f>
              <c:numCache>
                <c:formatCode>General</c:formatCode>
                <c:ptCount val="2"/>
                <c:pt idx="0">
                  <c:v>5.7860929086775261</c:v>
                </c:pt>
                <c:pt idx="1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6-9C95-4996-8772-BE09E6EA23E4}"/>
            </c:ext>
          </c:extLst>
        </c:ser>
        <c:ser>
          <c:idx val="103"/>
          <c:order val="103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[1]Symbole!$Q$77:$R$77</c:f>
              <c:numCache>
                <c:formatCode>General</c:formatCode>
                <c:ptCount val="2"/>
                <c:pt idx="0">
                  <c:v>-0.4180830056182685</c:v>
                </c:pt>
                <c:pt idx="1">
                  <c:v>-0.4180830056182685</c:v>
                </c:pt>
              </c:numCache>
            </c:numRef>
          </c:xVal>
          <c:yVal>
            <c:numRef>
              <c:f>[1]Symbole!$U$77:$V$77</c:f>
              <c:numCache>
                <c:formatCode>General</c:formatCode>
                <c:ptCount val="2"/>
                <c:pt idx="0">
                  <c:v>6.5200088768990163</c:v>
                </c:pt>
                <c:pt idx="1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7-9C95-4996-8772-BE09E6EA23E4}"/>
            </c:ext>
          </c:extLst>
        </c:ser>
        <c:ser>
          <c:idx val="104"/>
          <c:order val="104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[1]Symbole!$Q$78:$R$78</c:f>
              <c:numCache>
                <c:formatCode>General</c:formatCode>
                <c:ptCount val="2"/>
                <c:pt idx="0">
                  <c:v>5.9144409911712916</c:v>
                </c:pt>
                <c:pt idx="1">
                  <c:v>5.9144409911712916</c:v>
                </c:pt>
              </c:numCache>
            </c:numRef>
          </c:xVal>
          <c:yVal>
            <c:numRef>
              <c:f>[1]Symbole!$U$78:$V$78</c:f>
              <c:numCache>
                <c:formatCode>General</c:formatCode>
                <c:ptCount val="2"/>
                <c:pt idx="0">
                  <c:v>5.7860929086775252</c:v>
                </c:pt>
                <c:pt idx="1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8-9C95-4996-8772-BE09E6EA23E4}"/>
            </c:ext>
          </c:extLst>
        </c:ser>
        <c:ser>
          <c:idx val="105"/>
          <c:order val="105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[1]Symbole!$Q$79:$R$79</c:f>
              <c:numCache>
                <c:formatCode>General</c:formatCode>
                <c:ptCount val="2"/>
                <c:pt idx="0">
                  <c:v>12.163833988763461</c:v>
                </c:pt>
                <c:pt idx="1">
                  <c:v>12.163833988763461</c:v>
                </c:pt>
              </c:numCache>
            </c:numRef>
          </c:xVal>
          <c:yVal>
            <c:numRef>
              <c:f>[1]Symbole!$U$79:$V$79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9-9C95-4996-8772-BE09E6EA23E4}"/>
            </c:ext>
          </c:extLst>
        </c:ser>
        <c:ser>
          <c:idx val="106"/>
          <c:order val="106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[1]Symbole!$Q$80:$R$80</c:f>
              <c:numCache>
                <c:formatCode>General</c:formatCode>
                <c:ptCount val="2"/>
                <c:pt idx="0">
                  <c:v>-6.1686900080260987</c:v>
                </c:pt>
                <c:pt idx="1">
                  <c:v>-6.1686900080260987</c:v>
                </c:pt>
              </c:numCache>
            </c:numRef>
          </c:xVal>
          <c:yVal>
            <c:numRef>
              <c:f>[1]Symbole!$U$80:$V$80</c:f>
              <c:numCache>
                <c:formatCode>General</c:formatCode>
                <c:ptCount val="2"/>
                <c:pt idx="0">
                  <c:v>-0.46330008891464325</c:v>
                </c:pt>
                <c:pt idx="1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A-9C95-4996-8772-BE09E6EA23E4}"/>
            </c:ext>
          </c:extLst>
        </c:ser>
        <c:ser>
          <c:idx val="107"/>
          <c:order val="107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[1]Symbole!$Q$81:$R$81</c:f>
              <c:numCache>
                <c:formatCode>General</c:formatCode>
                <c:ptCount val="2"/>
                <c:pt idx="0">
                  <c:v>-0.41808300561826928</c:v>
                </c:pt>
                <c:pt idx="1">
                  <c:v>-0.41808300561826928</c:v>
                </c:pt>
              </c:numCache>
            </c:numRef>
          </c:xVal>
          <c:yVal>
            <c:numRef>
              <c:f>[1]Symbole!$U$81:$V$81</c:f>
              <c:numCache>
                <c:formatCode>General</c:formatCode>
                <c:ptCount val="2"/>
                <c:pt idx="0">
                  <c:v>0.35374687850423658</c:v>
                </c:pt>
                <c:pt idx="1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B-9C95-4996-8772-BE09E6EA23E4}"/>
            </c:ext>
          </c:extLst>
        </c:ser>
        <c:ser>
          <c:idx val="108"/>
          <c:order val="108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[1]Symbole!$Q$82:$R$82</c:f>
              <c:numCache>
                <c:formatCode>General</c:formatCode>
                <c:ptCount val="2"/>
                <c:pt idx="0">
                  <c:v>5.3325239967895603</c:v>
                </c:pt>
                <c:pt idx="1">
                  <c:v>5.3325239967895603</c:v>
                </c:pt>
              </c:numCache>
            </c:numRef>
          </c:xVal>
          <c:yVal>
            <c:numRef>
              <c:f>[1]Symbole!$U$82:$V$82</c:f>
              <c:numCache>
                <c:formatCode>General</c:formatCode>
                <c:ptCount val="2"/>
                <c:pt idx="0">
                  <c:v>-0.4633000889146448</c:v>
                </c:pt>
                <c:pt idx="1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C-9C95-4996-8772-BE09E6EA23E4}"/>
            </c:ext>
          </c:extLst>
        </c:ser>
        <c:ser>
          <c:idx val="109"/>
          <c:order val="109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[1]Symbole!$Q$83:$R$83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[1]Symbole!$U$83:$V$83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D-9C95-4996-8772-BE09E6EA23E4}"/>
            </c:ext>
          </c:extLst>
        </c:ser>
        <c:ser>
          <c:idx val="110"/>
          <c:order val="110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[1]Symbole!$Q$84:$R$84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[1]Symbole!$U$84:$V$84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E-9C95-4996-8772-BE09E6EA23E4}"/>
            </c:ext>
          </c:extLst>
        </c:ser>
        <c:ser>
          <c:idx val="111"/>
          <c:order val="111"/>
          <c:tx>
            <c:v>Rotzeigeru11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[1]Symbole!$Q$85:$R$85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[1]Symbole!$U$85:$V$85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F-9C95-4996-8772-BE09E6EA23E4}"/>
            </c:ext>
          </c:extLst>
        </c:ser>
        <c:ser>
          <c:idx val="113"/>
          <c:order val="112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[1]Symbole!$Q$86:$R$86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[1]Symbole!$U$86:$V$86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0-9C95-4996-8772-BE09E6EA23E4}"/>
            </c:ext>
          </c:extLst>
        </c:ser>
        <c:ser>
          <c:idx val="112"/>
          <c:order val="113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[1]Symbole!$Q$87:$R$87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[1]Symbole!$U$87:$V$87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1-9C95-4996-8772-BE09E6EA23E4}"/>
            </c:ext>
          </c:extLst>
        </c:ser>
        <c:ser>
          <c:idx val="114"/>
          <c:order val="114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[1]Symbole!$Q$88:$R$88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[1]Symbole!$U$88:$V$88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2-9C95-4996-8772-BE09E6EA23E4}"/>
            </c:ext>
          </c:extLst>
        </c:ser>
        <c:ser>
          <c:idx val="115"/>
          <c:order val="115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[1]Symbole!$Q$89:$R$89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[1]Symbole!$U$89:$V$89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3-9C95-4996-8772-BE09E6EA23E4}"/>
            </c:ext>
          </c:extLst>
        </c:ser>
        <c:ser>
          <c:idx val="116"/>
          <c:order val="116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[1]Symbole!$Q$90:$R$90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[1]Symbole!$U$90:$V$90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4-9C95-4996-8772-BE09E6EA23E4}"/>
            </c:ext>
          </c:extLst>
        </c:ser>
        <c:ser>
          <c:idx val="117"/>
          <c:order val="117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[1]Symbole!$Q$91:$R$91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[1]Symbole!$U$91:$V$91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5-9C95-4996-8772-BE09E6EA23E4}"/>
            </c:ext>
          </c:extLst>
        </c:ser>
        <c:ser>
          <c:idx val="118"/>
          <c:order val="118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[1]Symbole!$Q$92:$R$92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[1]Symbole!$U$92:$V$92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6-9C95-4996-8772-BE09E6EA23E4}"/>
            </c:ext>
          </c:extLst>
        </c:ser>
        <c:ser>
          <c:idx val="119"/>
          <c:order val="119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[1]Symbole!$Q$93:$R$93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[1]Symbole!$U$93:$V$93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7-9C95-4996-8772-BE09E6EA23E4}"/>
            </c:ext>
          </c:extLst>
        </c:ser>
        <c:ser>
          <c:idx val="120"/>
          <c:order val="120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[1]Symbole!$Q$94:$R$94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[1]Symbole!$U$94:$V$94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8-9C95-4996-8772-BE09E6EA23E4}"/>
            </c:ext>
          </c:extLst>
        </c:ser>
        <c:ser>
          <c:idx val="121"/>
          <c:order val="121"/>
          <c:tx>
            <c:v>Rotzeigerw1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[1]Symbole!$S$75:$T$75</c:f>
              <c:numCache>
                <c:formatCode>General</c:formatCode>
                <c:ptCount val="2"/>
                <c:pt idx="0">
                  <c:v>-13</c:v>
                </c:pt>
                <c:pt idx="1">
                  <c:v>-13</c:v>
                </c:pt>
              </c:numCache>
            </c:numRef>
          </c:xVal>
          <c:yVal>
            <c:numRef>
              <c:f>[1]Symbole!$W$75:$X$75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9-9C95-4996-8772-BE09E6EA23E4}"/>
            </c:ext>
          </c:extLst>
        </c:ser>
        <c:ser>
          <c:idx val="122"/>
          <c:order val="122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[1]Symbole!$S$76:$T$76</c:f>
              <c:numCache>
                <c:formatCode>General</c:formatCode>
                <c:ptCount val="2"/>
                <c:pt idx="0">
                  <c:v>-6.7506070024078291</c:v>
                </c:pt>
                <c:pt idx="1">
                  <c:v>-6.7506070024078291</c:v>
                </c:pt>
              </c:numCache>
            </c:numRef>
          </c:xVal>
          <c:yVal>
            <c:numRef>
              <c:f>[1]Symbole!$W$76:$X$76</c:f>
              <c:numCache>
                <c:formatCode>General</c:formatCode>
                <c:ptCount val="2"/>
                <c:pt idx="0">
                  <c:v>5.7860929086775261</c:v>
                </c:pt>
                <c:pt idx="1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A-9C95-4996-8772-BE09E6EA23E4}"/>
            </c:ext>
          </c:extLst>
        </c:ser>
        <c:ser>
          <c:idx val="123"/>
          <c:order val="123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[1]Symbole!$S$77:$T$77</c:f>
              <c:numCache>
                <c:formatCode>General</c:formatCode>
                <c:ptCount val="2"/>
                <c:pt idx="0">
                  <c:v>-0.4180830056182685</c:v>
                </c:pt>
                <c:pt idx="1">
                  <c:v>-0.4180830056182685</c:v>
                </c:pt>
              </c:numCache>
            </c:numRef>
          </c:xVal>
          <c:yVal>
            <c:numRef>
              <c:f>[1]Symbole!$W$77:$X$77</c:f>
              <c:numCache>
                <c:formatCode>General</c:formatCode>
                <c:ptCount val="2"/>
                <c:pt idx="0">
                  <c:v>6.5200088768990163</c:v>
                </c:pt>
                <c:pt idx="1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B-9C95-4996-8772-BE09E6EA23E4}"/>
            </c:ext>
          </c:extLst>
        </c:ser>
        <c:ser>
          <c:idx val="124"/>
          <c:order val="124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[1]Symbole!$S$78:$T$78</c:f>
              <c:numCache>
                <c:formatCode>General</c:formatCode>
                <c:ptCount val="2"/>
                <c:pt idx="0">
                  <c:v>5.9144409911712916</c:v>
                </c:pt>
                <c:pt idx="1">
                  <c:v>5.9144409911712916</c:v>
                </c:pt>
              </c:numCache>
            </c:numRef>
          </c:xVal>
          <c:yVal>
            <c:numRef>
              <c:f>[1]Symbole!$W$78:$X$78</c:f>
              <c:numCache>
                <c:formatCode>General</c:formatCode>
                <c:ptCount val="2"/>
                <c:pt idx="0">
                  <c:v>5.7860929086775252</c:v>
                </c:pt>
                <c:pt idx="1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C-9C95-4996-8772-BE09E6EA23E4}"/>
            </c:ext>
          </c:extLst>
        </c:ser>
        <c:ser>
          <c:idx val="125"/>
          <c:order val="125"/>
          <c:tx>
            <c:v>Rotzeigerw5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[1]Symbole!$S$79:$T$79</c:f>
              <c:numCache>
                <c:formatCode>General</c:formatCode>
                <c:ptCount val="2"/>
                <c:pt idx="0">
                  <c:v>12.163833988763461</c:v>
                </c:pt>
                <c:pt idx="1">
                  <c:v>12.163833988763461</c:v>
                </c:pt>
              </c:numCache>
            </c:numRef>
          </c:xVal>
          <c:yVal>
            <c:numRef>
              <c:f>[1]Symbole!$W$79:$X$79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D-9C95-4996-8772-BE09E6EA23E4}"/>
            </c:ext>
          </c:extLst>
        </c:ser>
        <c:ser>
          <c:idx val="126"/>
          <c:order val="126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[1]Symbole!$S$80:$T$80</c:f>
              <c:numCache>
                <c:formatCode>General</c:formatCode>
                <c:ptCount val="2"/>
                <c:pt idx="0">
                  <c:v>-6.1686900080260987</c:v>
                </c:pt>
                <c:pt idx="1">
                  <c:v>-6.1686900080260987</c:v>
                </c:pt>
              </c:numCache>
            </c:numRef>
          </c:xVal>
          <c:yVal>
            <c:numRef>
              <c:f>[1]Symbole!$W$80:$X$80</c:f>
              <c:numCache>
                <c:formatCode>General</c:formatCode>
                <c:ptCount val="2"/>
                <c:pt idx="0">
                  <c:v>-0.46330008891464325</c:v>
                </c:pt>
                <c:pt idx="1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E-9C95-4996-8772-BE09E6EA23E4}"/>
            </c:ext>
          </c:extLst>
        </c:ser>
        <c:ser>
          <c:idx val="127"/>
          <c:order val="127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[1]Symbole!$S$81:$T$81</c:f>
              <c:numCache>
                <c:formatCode>General</c:formatCode>
                <c:ptCount val="2"/>
                <c:pt idx="0">
                  <c:v>-0.41808300561826928</c:v>
                </c:pt>
                <c:pt idx="1">
                  <c:v>-0.41808300561826928</c:v>
                </c:pt>
              </c:numCache>
            </c:numRef>
          </c:xVal>
          <c:yVal>
            <c:numRef>
              <c:f>[1]Symbole!$W$81:$X$81</c:f>
              <c:numCache>
                <c:formatCode>General</c:formatCode>
                <c:ptCount val="2"/>
                <c:pt idx="0">
                  <c:v>0.35374687850423658</c:v>
                </c:pt>
                <c:pt idx="1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F-9C95-4996-8772-BE09E6EA23E4}"/>
            </c:ext>
          </c:extLst>
        </c:ser>
        <c:ser>
          <c:idx val="128"/>
          <c:order val="128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[1]Symbole!$S$82:$T$82</c:f>
              <c:numCache>
                <c:formatCode>General</c:formatCode>
                <c:ptCount val="2"/>
                <c:pt idx="0">
                  <c:v>5.3325239967895603</c:v>
                </c:pt>
                <c:pt idx="1">
                  <c:v>5.3325239967895603</c:v>
                </c:pt>
              </c:numCache>
            </c:numRef>
          </c:xVal>
          <c:yVal>
            <c:numRef>
              <c:f>[1]Symbole!$W$82:$X$82</c:f>
              <c:numCache>
                <c:formatCode>General</c:formatCode>
                <c:ptCount val="2"/>
                <c:pt idx="0">
                  <c:v>-0.4633000889146448</c:v>
                </c:pt>
                <c:pt idx="1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0-9C95-4996-8772-BE09E6EA23E4}"/>
            </c:ext>
          </c:extLst>
        </c:ser>
        <c:ser>
          <c:idx val="129"/>
          <c:order val="129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[1]Symbole!$S$83:$T$83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[1]Symbole!$W$83:$X$83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1-9C95-4996-8772-BE09E6EA23E4}"/>
            </c:ext>
          </c:extLst>
        </c:ser>
        <c:ser>
          <c:idx val="130"/>
          <c:order val="130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[1]Symbole!$S$84:$T$84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[1]Symbole!$W$84:$X$84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2-9C95-4996-8772-BE09E6EA23E4}"/>
            </c:ext>
          </c:extLst>
        </c:ser>
        <c:ser>
          <c:idx val="131"/>
          <c:order val="131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[1]Symbole!$S$85:$T$85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[1]Symbole!$W$85:$X$85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3-9C95-4996-8772-BE09E6EA23E4}"/>
            </c:ext>
          </c:extLst>
        </c:ser>
        <c:ser>
          <c:idx val="132"/>
          <c:order val="132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[1]Symbole!$S$86:$T$86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[1]Symbole!$W$86:$X$86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4-9C95-4996-8772-BE09E6EA23E4}"/>
            </c:ext>
          </c:extLst>
        </c:ser>
        <c:ser>
          <c:idx val="133"/>
          <c:order val="133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[1]Symbole!$S$87:$T$87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[1]Symbole!$W$87:$X$87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5-9C95-4996-8772-BE09E6EA23E4}"/>
            </c:ext>
          </c:extLst>
        </c:ser>
        <c:ser>
          <c:idx val="134"/>
          <c:order val="134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[1]Symbole!$S$88:$T$88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[1]Symbole!$W$88:$X$88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6-9C95-4996-8772-BE09E6EA23E4}"/>
            </c:ext>
          </c:extLst>
        </c:ser>
        <c:ser>
          <c:idx val="135"/>
          <c:order val="135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[1]Symbole!$S$89:$T$89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[1]Symbole!$W$89:$X$89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7-9C95-4996-8772-BE09E6EA23E4}"/>
            </c:ext>
          </c:extLst>
        </c:ser>
        <c:ser>
          <c:idx val="136"/>
          <c:order val="136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[1]Symbole!$S$90:$T$90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[1]Symbole!$W$90:$X$90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8-9C95-4996-8772-BE09E6EA23E4}"/>
            </c:ext>
          </c:extLst>
        </c:ser>
        <c:ser>
          <c:idx val="137"/>
          <c:order val="137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[1]Symbole!$S$91:$T$91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[1]Symbole!$W$91:$X$91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9-9C95-4996-8772-BE09E6EA23E4}"/>
            </c:ext>
          </c:extLst>
        </c:ser>
        <c:ser>
          <c:idx val="138"/>
          <c:order val="138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[1]Symbole!$S$92:$T$92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[1]Symbole!$W$92:$X$92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A-9C95-4996-8772-BE09E6EA23E4}"/>
            </c:ext>
          </c:extLst>
        </c:ser>
        <c:ser>
          <c:idx val="139"/>
          <c:order val="139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[1]Symbole!$S$93:$T$93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[1]Symbole!$W$93:$X$93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B-9C95-4996-8772-BE09E6EA23E4}"/>
            </c:ext>
          </c:extLst>
        </c:ser>
        <c:ser>
          <c:idx val="140"/>
          <c:order val="140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[1]Symbole!$S$94:$T$94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[1]Symbole!$W$94:$X$94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C-9C95-4996-8772-BE09E6EA23E4}"/>
            </c:ext>
          </c:extLst>
        </c:ser>
        <c:ser>
          <c:idx val="141"/>
          <c:order val="141"/>
          <c:tx>
            <c:v>hor.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[1]Symbole!$AF$123:$AR$123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[1]Symbole!$AS$123:$BE$123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D-9C95-4996-8772-BE09E6EA23E4}"/>
            </c:ext>
          </c:extLst>
        </c:ser>
        <c:ser>
          <c:idx val="142"/>
          <c:order val="142"/>
          <c:tx>
            <c:v>hor.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[1]Symbole!$AF$124:$AR$124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[1]Symbole!$AS$124:$BE$124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E-9C95-4996-8772-BE09E6EA23E4}"/>
            </c:ext>
          </c:extLst>
        </c:ser>
        <c:ser>
          <c:idx val="143"/>
          <c:order val="143"/>
          <c:tx>
            <c:v>hor.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[1]Symbole!$AF$125:$AR$125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[1]Symbole!$AS$125:$BE$125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F-9C95-4996-8772-BE09E6EA23E4}"/>
            </c:ext>
          </c:extLst>
        </c:ser>
        <c:ser>
          <c:idx val="144"/>
          <c:order val="144"/>
          <c:tx>
            <c:v>hor.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[1]Symbole!$AF$126:$AR$126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[1]Symbole!$AS$126:$BE$126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0-9C95-4996-8772-BE09E6EA23E4}"/>
            </c:ext>
          </c:extLst>
        </c:ser>
        <c:ser>
          <c:idx val="145"/>
          <c:order val="145"/>
          <c:tx>
            <c:v>hor.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[1]Symbole!$AF$127:$AR$127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[1]Symbole!$AS$127:$BE$127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1-9C95-4996-8772-BE09E6EA23E4}"/>
            </c:ext>
          </c:extLst>
        </c:ser>
        <c:ser>
          <c:idx val="146"/>
          <c:order val="146"/>
          <c:tx>
            <c:v>hor.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[1]Symbole!$AF$128:$AR$128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[1]Symbole!$AS$128:$BE$128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2-9C95-4996-8772-BE09E6EA23E4}"/>
            </c:ext>
          </c:extLst>
        </c:ser>
        <c:ser>
          <c:idx val="147"/>
          <c:order val="147"/>
          <c:tx>
            <c:v>hor.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[1]Symbole!$AF$129:$AR$129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[1]Symbole!$AS$129:$BE$129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3-9C95-4996-8772-BE09E6EA23E4}"/>
            </c:ext>
          </c:extLst>
        </c:ser>
        <c:ser>
          <c:idx val="148"/>
          <c:order val="148"/>
          <c:tx>
            <c:v>hor.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[1]Symbole!$AF$130:$AR$130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[1]Symbole!$AS$130:$BE$130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4-9C95-4996-8772-BE09E6EA23E4}"/>
            </c:ext>
          </c:extLst>
        </c:ser>
        <c:ser>
          <c:idx val="149"/>
          <c:order val="149"/>
          <c:tx>
            <c:v>hor.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[1]Symbole!$AF$131:$AR$131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[1]Symbole!$AS$131:$BE$131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5-9C95-4996-8772-BE09E6EA23E4}"/>
            </c:ext>
          </c:extLst>
        </c:ser>
        <c:ser>
          <c:idx val="150"/>
          <c:order val="150"/>
          <c:tx>
            <c:v>hor.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[1]Symbole!$AF$132:$AR$132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[1]Symbole!$AS$132:$BE$132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6-9C95-4996-8772-BE09E6EA23E4}"/>
            </c:ext>
          </c:extLst>
        </c:ser>
        <c:ser>
          <c:idx val="151"/>
          <c:order val="151"/>
          <c:tx>
            <c:v>hor.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[1]Symbole!$AF$133:$AR$133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[1]Symbole!$AS$133:$BE$133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7-9C95-4996-8772-BE09E6EA23E4}"/>
            </c:ext>
          </c:extLst>
        </c:ser>
        <c:ser>
          <c:idx val="152"/>
          <c:order val="152"/>
          <c:tx>
            <c:v>hor.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[1]Symbole!$AF$134:$AR$134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[1]Symbole!$AS$134:$BE$134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8-9C95-4996-8772-BE09E6EA23E4}"/>
            </c:ext>
          </c:extLst>
        </c:ser>
        <c:ser>
          <c:idx val="153"/>
          <c:order val="153"/>
          <c:tx>
            <c:v>hor.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[1]Symbole!$AF$135:$AR$135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[1]Symbole!$AS$135:$BE$135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9-9C95-4996-8772-BE09E6EA23E4}"/>
            </c:ext>
          </c:extLst>
        </c:ser>
        <c:ser>
          <c:idx val="154"/>
          <c:order val="154"/>
          <c:tx>
            <c:v>hor.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[1]Symbole!$AF$136:$AR$136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[1]Symbole!$AS$136:$BE$136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A-9C95-4996-8772-BE09E6EA23E4}"/>
            </c:ext>
          </c:extLst>
        </c:ser>
        <c:ser>
          <c:idx val="155"/>
          <c:order val="155"/>
          <c:tx>
            <c:v>hor.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[1]Symbole!$AF$137:$AR$137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[1]Symbole!$AS$137:$BE$137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B-9C95-4996-8772-BE09E6EA23E4}"/>
            </c:ext>
          </c:extLst>
        </c:ser>
        <c:ser>
          <c:idx val="156"/>
          <c:order val="156"/>
          <c:tx>
            <c:v>hor.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[1]Symbole!$AF$138:$AR$138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[1]Symbole!$AS$138:$BE$138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C-9C95-4996-8772-BE09E6EA23E4}"/>
            </c:ext>
          </c:extLst>
        </c:ser>
        <c:ser>
          <c:idx val="157"/>
          <c:order val="157"/>
          <c:tx>
            <c:v>hor.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[1]Symbole!$AF$139:$AR$139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[1]Symbole!$AS$139:$BE$139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D-9C95-4996-8772-BE09E6EA23E4}"/>
            </c:ext>
          </c:extLst>
        </c:ser>
        <c:ser>
          <c:idx val="158"/>
          <c:order val="158"/>
          <c:tx>
            <c:v>hor.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[1]Symbole!$AF$140:$AR$140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[1]Symbole!$AS$140:$BE$140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E-9C95-4996-8772-BE09E6EA23E4}"/>
            </c:ext>
          </c:extLst>
        </c:ser>
        <c:ser>
          <c:idx val="159"/>
          <c:order val="159"/>
          <c:tx>
            <c:v>hor.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[1]Symbole!$AF$141:$AR$141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[1]Symbole!$AS$141:$BE$141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F-9C95-4996-8772-BE09E6EA23E4}"/>
            </c:ext>
          </c:extLst>
        </c:ser>
        <c:ser>
          <c:idx val="160"/>
          <c:order val="160"/>
          <c:tx>
            <c:v>hor.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[1]Symbole!$AF$142:$AR$142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[1]Symbole!$AS$142:$BE$142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0-9C95-4996-8772-BE09E6EA23E4}"/>
            </c:ext>
          </c:extLst>
        </c:ser>
        <c:ser>
          <c:idx val="161"/>
          <c:order val="161"/>
          <c:tx>
            <c:v>ver.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[1]Symbole!$AF$99:$AR$99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[1]Symbole!$AS$99:$BE$99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1-9C95-4996-8772-BE09E6EA23E4}"/>
            </c:ext>
          </c:extLst>
        </c:ser>
        <c:ser>
          <c:idx val="162"/>
          <c:order val="162"/>
          <c:tx>
            <c:v>ver.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[1]Symbole!$AF$100:$AR$100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[1]Symbole!$AS$100:$BE$100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2-9C95-4996-8772-BE09E6EA23E4}"/>
            </c:ext>
          </c:extLst>
        </c:ser>
        <c:ser>
          <c:idx val="163"/>
          <c:order val="163"/>
          <c:tx>
            <c:v>ver.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[1]Symbole!$AF$101:$AR$101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[1]Symbole!$AS$101:$BE$101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3-9C95-4996-8772-BE09E6EA23E4}"/>
            </c:ext>
          </c:extLst>
        </c:ser>
        <c:ser>
          <c:idx val="164"/>
          <c:order val="164"/>
          <c:tx>
            <c:v>ver.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[1]Symbole!$AF$102:$AR$102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[1]Symbole!$AS$102:$BE$102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4-9C95-4996-8772-BE09E6EA23E4}"/>
            </c:ext>
          </c:extLst>
        </c:ser>
        <c:ser>
          <c:idx val="165"/>
          <c:order val="165"/>
          <c:tx>
            <c:v>ver.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[1]Symbole!$AF$103:$AR$103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[1]Symbole!$AS$103:$BE$103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5-9C95-4996-8772-BE09E6EA23E4}"/>
            </c:ext>
          </c:extLst>
        </c:ser>
        <c:ser>
          <c:idx val="166"/>
          <c:order val="166"/>
          <c:tx>
            <c:v>ver.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[1]Symbole!$AF$104:$AR$104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[1]Symbole!$AS$104:$BE$104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6-9C95-4996-8772-BE09E6EA23E4}"/>
            </c:ext>
          </c:extLst>
        </c:ser>
        <c:ser>
          <c:idx val="167"/>
          <c:order val="167"/>
          <c:tx>
            <c:v>ver.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[1]Symbole!$AF$105:$AR$105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[1]Symbole!$AS$105:$BE$105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7-9C95-4996-8772-BE09E6EA23E4}"/>
            </c:ext>
          </c:extLst>
        </c:ser>
        <c:ser>
          <c:idx val="168"/>
          <c:order val="168"/>
          <c:tx>
            <c:v>ver.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[1]Symbole!$AF$106:$AR$106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[1]Symbole!$AS$106:$BE$106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8-9C95-4996-8772-BE09E6EA23E4}"/>
            </c:ext>
          </c:extLst>
        </c:ser>
        <c:ser>
          <c:idx val="169"/>
          <c:order val="169"/>
          <c:tx>
            <c:v>ver.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[1]Symbole!$AF$107:$AR$107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[1]Symbole!$AS$107:$BE$107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9-9C95-4996-8772-BE09E6EA23E4}"/>
            </c:ext>
          </c:extLst>
        </c:ser>
        <c:ser>
          <c:idx val="170"/>
          <c:order val="170"/>
          <c:tx>
            <c:v>ver.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[1]Symbole!$AF$108:$AR$108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[1]Symbole!$AS$108:$BE$108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A-9C95-4996-8772-BE09E6EA23E4}"/>
            </c:ext>
          </c:extLst>
        </c:ser>
        <c:ser>
          <c:idx val="171"/>
          <c:order val="171"/>
          <c:tx>
            <c:v>ver.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[1]Symbole!$AF$109:$AR$109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[1]Symbole!$AS$109:$BE$109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B-9C95-4996-8772-BE09E6EA23E4}"/>
            </c:ext>
          </c:extLst>
        </c:ser>
        <c:ser>
          <c:idx val="172"/>
          <c:order val="172"/>
          <c:tx>
            <c:v>ver.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[1]Symbole!$AF$110:$AR$110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[1]Symbole!$AS$110:$BE$110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C-9C95-4996-8772-BE09E6EA23E4}"/>
            </c:ext>
          </c:extLst>
        </c:ser>
        <c:ser>
          <c:idx val="173"/>
          <c:order val="173"/>
          <c:tx>
            <c:v>ver.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[1]Symbole!$AF$111:$AR$111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[1]Symbole!$AS$111:$BE$111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D-9C95-4996-8772-BE09E6EA23E4}"/>
            </c:ext>
          </c:extLst>
        </c:ser>
        <c:ser>
          <c:idx val="174"/>
          <c:order val="174"/>
          <c:tx>
            <c:v>ver.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[1]Symbole!$AF$112:$AR$112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[1]Symbole!$AS$112:$BE$112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E-9C95-4996-8772-BE09E6EA23E4}"/>
            </c:ext>
          </c:extLst>
        </c:ser>
        <c:ser>
          <c:idx val="175"/>
          <c:order val="175"/>
          <c:tx>
            <c:v>ver.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[1]Symbole!$AF$113:$AR$113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[1]Symbole!$AS$113:$BE$113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F-9C95-4996-8772-BE09E6EA23E4}"/>
            </c:ext>
          </c:extLst>
        </c:ser>
        <c:ser>
          <c:idx val="176"/>
          <c:order val="176"/>
          <c:tx>
            <c:v>ver.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[1]Symbole!$AF$114:$AR$114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[1]Symbole!$AS$114:$BE$114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0-9C95-4996-8772-BE09E6EA23E4}"/>
            </c:ext>
          </c:extLst>
        </c:ser>
        <c:ser>
          <c:idx val="177"/>
          <c:order val="177"/>
          <c:tx>
            <c:v>ver.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[1]Symbole!$AF$115:$AR$115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[1]Symbole!$AS$115:$BE$115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1-9C95-4996-8772-BE09E6EA23E4}"/>
            </c:ext>
          </c:extLst>
        </c:ser>
        <c:ser>
          <c:idx val="178"/>
          <c:order val="178"/>
          <c:tx>
            <c:v>ver.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[1]Symbole!$AF$116:$AR$116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[1]Symbole!$AS$116:$BE$116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2-9C95-4996-8772-BE09E6EA23E4}"/>
            </c:ext>
          </c:extLst>
        </c:ser>
        <c:ser>
          <c:idx val="179"/>
          <c:order val="179"/>
          <c:tx>
            <c:v>ver.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[1]Symbole!$AF$117:$AR$117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[1]Symbole!$AS$117:$BE$117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3-9C95-4996-8772-BE09E6EA23E4}"/>
            </c:ext>
          </c:extLst>
        </c:ser>
        <c:ser>
          <c:idx val="180"/>
          <c:order val="180"/>
          <c:tx>
            <c:v>ver.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[1]Symbole!$AF$118:$AR$118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[1]Symbole!$AS$118:$BE$118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4-9C95-4996-8772-BE09E6EA23E4}"/>
            </c:ext>
          </c:extLst>
        </c:ser>
        <c:ser>
          <c:idx val="181"/>
          <c:order val="181"/>
          <c:tx>
            <c:v>Drehfeder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[1]Symbole!$AL$147:$BQ$147</c:f>
              <c:numCache>
                <c:formatCode>General</c:formatCode>
                <c:ptCount val="32"/>
                <c:pt idx="0">
                  <c:v>-13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-13</c:v>
                </c:pt>
                <c:pt idx="5">
                  <c:v>-13</c:v>
                </c:pt>
                <c:pt idx="6">
                  <c:v>-13</c:v>
                </c:pt>
                <c:pt idx="7">
                  <c:v>-13</c:v>
                </c:pt>
                <c:pt idx="8">
                  <c:v>-13</c:v>
                </c:pt>
                <c:pt idx="9">
                  <c:v>-13</c:v>
                </c:pt>
                <c:pt idx="10">
                  <c:v>-13</c:v>
                </c:pt>
                <c:pt idx="11">
                  <c:v>-13</c:v>
                </c:pt>
                <c:pt idx="12">
                  <c:v>-13</c:v>
                </c:pt>
                <c:pt idx="13">
                  <c:v>-13</c:v>
                </c:pt>
                <c:pt idx="14">
                  <c:v>-13</c:v>
                </c:pt>
                <c:pt idx="15">
                  <c:v>-13</c:v>
                </c:pt>
                <c:pt idx="16">
                  <c:v>-13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-13</c:v>
                </c:pt>
                <c:pt idx="22">
                  <c:v>-13</c:v>
                </c:pt>
                <c:pt idx="23">
                  <c:v>-13</c:v>
                </c:pt>
                <c:pt idx="24">
                  <c:v>-13</c:v>
                </c:pt>
                <c:pt idx="25">
                  <c:v>-13</c:v>
                </c:pt>
                <c:pt idx="26">
                  <c:v>-13</c:v>
                </c:pt>
                <c:pt idx="27">
                  <c:v>-13</c:v>
                </c:pt>
                <c:pt idx="28">
                  <c:v>-13</c:v>
                </c:pt>
                <c:pt idx="29">
                  <c:v>-13</c:v>
                </c:pt>
                <c:pt idx="30">
                  <c:v>-13</c:v>
                </c:pt>
                <c:pt idx="31">
                  <c:v>-13</c:v>
                </c:pt>
              </c:numCache>
            </c:numRef>
          </c:xVal>
          <c:yVal>
            <c:numRef>
              <c:f>[1]Symbole!$AL$171:$BQ$171</c:f>
              <c:numCache>
                <c:formatCode>General</c:formatCode>
                <c:ptCount val="3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5-9C95-4996-8772-BE09E6EA23E4}"/>
            </c:ext>
          </c:extLst>
        </c:ser>
        <c:ser>
          <c:idx val="182"/>
          <c:order val="182"/>
          <c:tx>
            <c:v>Drehfeder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[1]Symbole!$AL$148:$BQ$148</c:f>
              <c:numCache>
                <c:formatCode>General</c:formatCode>
                <c:ptCount val="32"/>
                <c:pt idx="0">
                  <c:v>-6.7506070024078291</c:v>
                </c:pt>
                <c:pt idx="1">
                  <c:v>-6.7506070024078291</c:v>
                </c:pt>
                <c:pt idx="2">
                  <c:v>-6.7506070024078291</c:v>
                </c:pt>
                <c:pt idx="3">
                  <c:v>-6.7506070024078291</c:v>
                </c:pt>
                <c:pt idx="4">
                  <c:v>-6.7506070024078291</c:v>
                </c:pt>
                <c:pt idx="5">
                  <c:v>-6.7506070024078291</c:v>
                </c:pt>
                <c:pt idx="6">
                  <c:v>-6.7506070024078291</c:v>
                </c:pt>
                <c:pt idx="7">
                  <c:v>-6.7506070024078291</c:v>
                </c:pt>
                <c:pt idx="8">
                  <c:v>-6.7506070024078291</c:v>
                </c:pt>
                <c:pt idx="9">
                  <c:v>-6.7506070024078291</c:v>
                </c:pt>
                <c:pt idx="10">
                  <c:v>-6.7506070024078291</c:v>
                </c:pt>
                <c:pt idx="11">
                  <c:v>-6.7506070024078291</c:v>
                </c:pt>
                <c:pt idx="12">
                  <c:v>-6.7506070024078291</c:v>
                </c:pt>
                <c:pt idx="13">
                  <c:v>-6.7506070024078291</c:v>
                </c:pt>
                <c:pt idx="14">
                  <c:v>-6.7506070024078291</c:v>
                </c:pt>
                <c:pt idx="15">
                  <c:v>-6.7506070024078291</c:v>
                </c:pt>
                <c:pt idx="16">
                  <c:v>-6.7506070024078291</c:v>
                </c:pt>
                <c:pt idx="17">
                  <c:v>-6.7506070024078291</c:v>
                </c:pt>
                <c:pt idx="18">
                  <c:v>-6.7506070024078291</c:v>
                </c:pt>
                <c:pt idx="19">
                  <c:v>-6.7506070024078291</c:v>
                </c:pt>
                <c:pt idx="20">
                  <c:v>-6.7506070024078291</c:v>
                </c:pt>
                <c:pt idx="21">
                  <c:v>-6.7506070024078291</c:v>
                </c:pt>
                <c:pt idx="22">
                  <c:v>-6.7506070024078291</c:v>
                </c:pt>
                <c:pt idx="23">
                  <c:v>-6.7506070024078291</c:v>
                </c:pt>
                <c:pt idx="24">
                  <c:v>-6.7506070024078291</c:v>
                </c:pt>
                <c:pt idx="25">
                  <c:v>-6.7506070024078291</c:v>
                </c:pt>
                <c:pt idx="26">
                  <c:v>-6.7506070024078291</c:v>
                </c:pt>
                <c:pt idx="27">
                  <c:v>-6.7506070024078291</c:v>
                </c:pt>
                <c:pt idx="28">
                  <c:v>-6.7506070024078291</c:v>
                </c:pt>
                <c:pt idx="29">
                  <c:v>-6.7506070024078291</c:v>
                </c:pt>
                <c:pt idx="30">
                  <c:v>-6.7506070024078291</c:v>
                </c:pt>
                <c:pt idx="31">
                  <c:v>-6.7506070024078291</c:v>
                </c:pt>
              </c:numCache>
            </c:numRef>
          </c:xVal>
          <c:yVal>
            <c:numRef>
              <c:f>[1]Symbole!$AL$172:$BQ$172</c:f>
              <c:numCache>
                <c:formatCode>General</c:formatCode>
                <c:ptCount val="32"/>
                <c:pt idx="0">
                  <c:v>5.7860929086775261</c:v>
                </c:pt>
                <c:pt idx="1">
                  <c:v>5.7860929086775261</c:v>
                </c:pt>
                <c:pt idx="2">
                  <c:v>5.7860929086775261</c:v>
                </c:pt>
                <c:pt idx="3">
                  <c:v>5.7860929086775261</c:v>
                </c:pt>
                <c:pt idx="4">
                  <c:v>5.7860929086775261</c:v>
                </c:pt>
                <c:pt idx="5">
                  <c:v>5.7860929086775261</c:v>
                </c:pt>
                <c:pt idx="6">
                  <c:v>5.7860929086775261</c:v>
                </c:pt>
                <c:pt idx="7">
                  <c:v>5.7860929086775261</c:v>
                </c:pt>
                <c:pt idx="8">
                  <c:v>5.7860929086775261</c:v>
                </c:pt>
                <c:pt idx="9">
                  <c:v>5.7860929086775261</c:v>
                </c:pt>
                <c:pt idx="10">
                  <c:v>5.7860929086775261</c:v>
                </c:pt>
                <c:pt idx="11">
                  <c:v>5.7860929086775261</c:v>
                </c:pt>
                <c:pt idx="12">
                  <c:v>5.7860929086775261</c:v>
                </c:pt>
                <c:pt idx="13">
                  <c:v>5.7860929086775261</c:v>
                </c:pt>
                <c:pt idx="14">
                  <c:v>5.7860929086775261</c:v>
                </c:pt>
                <c:pt idx="15">
                  <c:v>5.7860929086775261</c:v>
                </c:pt>
                <c:pt idx="16">
                  <c:v>5.7860929086775261</c:v>
                </c:pt>
                <c:pt idx="17">
                  <c:v>5.7860929086775261</c:v>
                </c:pt>
                <c:pt idx="18">
                  <c:v>5.7860929086775261</c:v>
                </c:pt>
                <c:pt idx="19">
                  <c:v>5.7860929086775261</c:v>
                </c:pt>
                <c:pt idx="20">
                  <c:v>5.7860929086775261</c:v>
                </c:pt>
                <c:pt idx="21">
                  <c:v>5.7860929086775261</c:v>
                </c:pt>
                <c:pt idx="22">
                  <c:v>5.7860929086775261</c:v>
                </c:pt>
                <c:pt idx="23">
                  <c:v>5.7860929086775261</c:v>
                </c:pt>
                <c:pt idx="24">
                  <c:v>5.7860929086775261</c:v>
                </c:pt>
                <c:pt idx="25">
                  <c:v>5.7860929086775261</c:v>
                </c:pt>
                <c:pt idx="26">
                  <c:v>5.7860929086775261</c:v>
                </c:pt>
                <c:pt idx="27">
                  <c:v>5.7860929086775261</c:v>
                </c:pt>
                <c:pt idx="28">
                  <c:v>5.7860929086775261</c:v>
                </c:pt>
                <c:pt idx="29">
                  <c:v>5.7860929086775261</c:v>
                </c:pt>
                <c:pt idx="30">
                  <c:v>5.7860929086775261</c:v>
                </c:pt>
                <c:pt idx="31">
                  <c:v>5.7860929086775261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6-9C95-4996-8772-BE09E6EA23E4}"/>
            </c:ext>
          </c:extLst>
        </c:ser>
        <c:ser>
          <c:idx val="183"/>
          <c:order val="183"/>
          <c:tx>
            <c:v>Drehfeder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[1]Symbole!$AL$149:$BQ$149</c:f>
              <c:numCache>
                <c:formatCode>General</c:formatCode>
                <c:ptCount val="32"/>
                <c:pt idx="0">
                  <c:v>-0.4180830056182685</c:v>
                </c:pt>
                <c:pt idx="1">
                  <c:v>-0.4180830056182685</c:v>
                </c:pt>
                <c:pt idx="2">
                  <c:v>-0.4180830056182685</c:v>
                </c:pt>
                <c:pt idx="3">
                  <c:v>-0.4180830056182685</c:v>
                </c:pt>
                <c:pt idx="4">
                  <c:v>-0.4180830056182685</c:v>
                </c:pt>
                <c:pt idx="5">
                  <c:v>-0.4180830056182685</c:v>
                </c:pt>
                <c:pt idx="6">
                  <c:v>-0.4180830056182685</c:v>
                </c:pt>
                <c:pt idx="7">
                  <c:v>-0.4180830056182685</c:v>
                </c:pt>
                <c:pt idx="8">
                  <c:v>-0.4180830056182685</c:v>
                </c:pt>
                <c:pt idx="9">
                  <c:v>-0.4180830056182685</c:v>
                </c:pt>
                <c:pt idx="10">
                  <c:v>-0.4180830056182685</c:v>
                </c:pt>
                <c:pt idx="11">
                  <c:v>-0.4180830056182685</c:v>
                </c:pt>
                <c:pt idx="12">
                  <c:v>-0.4180830056182685</c:v>
                </c:pt>
                <c:pt idx="13">
                  <c:v>-0.4180830056182685</c:v>
                </c:pt>
                <c:pt idx="14">
                  <c:v>-0.4180830056182685</c:v>
                </c:pt>
                <c:pt idx="15">
                  <c:v>-0.4180830056182685</c:v>
                </c:pt>
                <c:pt idx="16">
                  <c:v>-0.4180830056182685</c:v>
                </c:pt>
                <c:pt idx="17">
                  <c:v>-0.4180830056182685</c:v>
                </c:pt>
                <c:pt idx="18">
                  <c:v>-0.4180830056182685</c:v>
                </c:pt>
                <c:pt idx="19">
                  <c:v>-0.4180830056182685</c:v>
                </c:pt>
                <c:pt idx="20">
                  <c:v>-0.4180830056182685</c:v>
                </c:pt>
                <c:pt idx="21">
                  <c:v>-0.4180830056182685</c:v>
                </c:pt>
                <c:pt idx="22">
                  <c:v>-0.4180830056182685</c:v>
                </c:pt>
                <c:pt idx="23">
                  <c:v>-0.4180830056182685</c:v>
                </c:pt>
                <c:pt idx="24">
                  <c:v>-0.4180830056182685</c:v>
                </c:pt>
                <c:pt idx="25">
                  <c:v>-0.4180830056182685</c:v>
                </c:pt>
                <c:pt idx="26">
                  <c:v>-0.4180830056182685</c:v>
                </c:pt>
                <c:pt idx="27">
                  <c:v>-0.4180830056182685</c:v>
                </c:pt>
                <c:pt idx="28">
                  <c:v>-0.4180830056182685</c:v>
                </c:pt>
                <c:pt idx="29">
                  <c:v>-0.4180830056182685</c:v>
                </c:pt>
                <c:pt idx="30">
                  <c:v>-0.4180830056182685</c:v>
                </c:pt>
                <c:pt idx="31">
                  <c:v>-0.4180830056182685</c:v>
                </c:pt>
              </c:numCache>
            </c:numRef>
          </c:xVal>
          <c:yVal>
            <c:numRef>
              <c:f>[1]Symbole!$AL$173:$BQ$173</c:f>
              <c:numCache>
                <c:formatCode>General</c:formatCode>
                <c:ptCount val="32"/>
                <c:pt idx="0">
                  <c:v>6.5200088768990163</c:v>
                </c:pt>
                <c:pt idx="1">
                  <c:v>6.5200088768990163</c:v>
                </c:pt>
                <c:pt idx="2">
                  <c:v>6.5200088768990163</c:v>
                </c:pt>
                <c:pt idx="3">
                  <c:v>6.5200088768990163</c:v>
                </c:pt>
                <c:pt idx="4">
                  <c:v>6.5200088768990163</c:v>
                </c:pt>
                <c:pt idx="5">
                  <c:v>6.5200088768990163</c:v>
                </c:pt>
                <c:pt idx="6">
                  <c:v>6.5200088768990163</c:v>
                </c:pt>
                <c:pt idx="7">
                  <c:v>6.5200088768990163</c:v>
                </c:pt>
                <c:pt idx="8">
                  <c:v>6.5200088768990163</c:v>
                </c:pt>
                <c:pt idx="9">
                  <c:v>6.5200088768990163</c:v>
                </c:pt>
                <c:pt idx="10">
                  <c:v>6.5200088768990163</c:v>
                </c:pt>
                <c:pt idx="11">
                  <c:v>6.5200088768990163</c:v>
                </c:pt>
                <c:pt idx="12">
                  <c:v>6.5200088768990163</c:v>
                </c:pt>
                <c:pt idx="13">
                  <c:v>6.5200088768990163</c:v>
                </c:pt>
                <c:pt idx="14">
                  <c:v>6.5200088768990163</c:v>
                </c:pt>
                <c:pt idx="15">
                  <c:v>6.5200088768990163</c:v>
                </c:pt>
                <c:pt idx="16">
                  <c:v>6.5200088768990163</c:v>
                </c:pt>
                <c:pt idx="17">
                  <c:v>6.5200088768990163</c:v>
                </c:pt>
                <c:pt idx="18">
                  <c:v>6.5200088768990163</c:v>
                </c:pt>
                <c:pt idx="19">
                  <c:v>6.5200088768990163</c:v>
                </c:pt>
                <c:pt idx="20">
                  <c:v>6.5200088768990163</c:v>
                </c:pt>
                <c:pt idx="21">
                  <c:v>6.5200088768990163</c:v>
                </c:pt>
                <c:pt idx="22">
                  <c:v>6.5200088768990163</c:v>
                </c:pt>
                <c:pt idx="23">
                  <c:v>6.5200088768990163</c:v>
                </c:pt>
                <c:pt idx="24">
                  <c:v>6.5200088768990163</c:v>
                </c:pt>
                <c:pt idx="25">
                  <c:v>6.5200088768990163</c:v>
                </c:pt>
                <c:pt idx="26">
                  <c:v>6.5200088768990163</c:v>
                </c:pt>
                <c:pt idx="27">
                  <c:v>6.5200088768990163</c:v>
                </c:pt>
                <c:pt idx="28">
                  <c:v>6.5200088768990163</c:v>
                </c:pt>
                <c:pt idx="29">
                  <c:v>6.5200088768990163</c:v>
                </c:pt>
                <c:pt idx="30">
                  <c:v>6.5200088768990163</c:v>
                </c:pt>
                <c:pt idx="31">
                  <c:v>6.5200088768990163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7-9C95-4996-8772-BE09E6EA23E4}"/>
            </c:ext>
          </c:extLst>
        </c:ser>
        <c:ser>
          <c:idx val="184"/>
          <c:order val="184"/>
          <c:tx>
            <c:v>Drehfeder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[1]Symbole!$AL$150:$BQ$150</c:f>
              <c:numCache>
                <c:formatCode>General</c:formatCode>
                <c:ptCount val="32"/>
                <c:pt idx="0">
                  <c:v>5.9144409911712916</c:v>
                </c:pt>
                <c:pt idx="1">
                  <c:v>5.9144409911712916</c:v>
                </c:pt>
                <c:pt idx="2">
                  <c:v>5.9144409911712916</c:v>
                </c:pt>
                <c:pt idx="3">
                  <c:v>5.9144409911712916</c:v>
                </c:pt>
                <c:pt idx="4">
                  <c:v>5.9144409911712916</c:v>
                </c:pt>
                <c:pt idx="5">
                  <c:v>5.9144409911712916</c:v>
                </c:pt>
                <c:pt idx="6">
                  <c:v>5.9144409911712916</c:v>
                </c:pt>
                <c:pt idx="7">
                  <c:v>5.9144409911712916</c:v>
                </c:pt>
                <c:pt idx="8">
                  <c:v>5.9144409911712916</c:v>
                </c:pt>
                <c:pt idx="9">
                  <c:v>5.9144409911712916</c:v>
                </c:pt>
                <c:pt idx="10">
                  <c:v>5.9144409911712916</c:v>
                </c:pt>
                <c:pt idx="11">
                  <c:v>5.9144409911712916</c:v>
                </c:pt>
                <c:pt idx="12">
                  <c:v>5.9144409911712916</c:v>
                </c:pt>
                <c:pt idx="13">
                  <c:v>5.9144409911712916</c:v>
                </c:pt>
                <c:pt idx="14">
                  <c:v>5.9144409911712916</c:v>
                </c:pt>
                <c:pt idx="15">
                  <c:v>5.9144409911712916</c:v>
                </c:pt>
                <c:pt idx="16">
                  <c:v>5.9144409911712916</c:v>
                </c:pt>
                <c:pt idx="17">
                  <c:v>5.9144409911712916</c:v>
                </c:pt>
                <c:pt idx="18">
                  <c:v>5.9144409911712916</c:v>
                </c:pt>
                <c:pt idx="19">
                  <c:v>5.9144409911712916</c:v>
                </c:pt>
                <c:pt idx="20">
                  <c:v>5.9144409911712916</c:v>
                </c:pt>
                <c:pt idx="21">
                  <c:v>5.9144409911712916</c:v>
                </c:pt>
                <c:pt idx="22">
                  <c:v>5.9144409911712916</c:v>
                </c:pt>
                <c:pt idx="23">
                  <c:v>5.9144409911712916</c:v>
                </c:pt>
                <c:pt idx="24">
                  <c:v>5.9144409911712916</c:v>
                </c:pt>
                <c:pt idx="25">
                  <c:v>5.9144409911712916</c:v>
                </c:pt>
                <c:pt idx="26">
                  <c:v>5.9144409911712916</c:v>
                </c:pt>
                <c:pt idx="27">
                  <c:v>5.9144409911712916</c:v>
                </c:pt>
                <c:pt idx="28">
                  <c:v>5.9144409911712916</c:v>
                </c:pt>
                <c:pt idx="29">
                  <c:v>5.9144409911712916</c:v>
                </c:pt>
                <c:pt idx="30">
                  <c:v>5.9144409911712916</c:v>
                </c:pt>
                <c:pt idx="31">
                  <c:v>5.9144409911712916</c:v>
                </c:pt>
              </c:numCache>
            </c:numRef>
          </c:xVal>
          <c:yVal>
            <c:numRef>
              <c:f>[1]Symbole!$AL$174:$BQ$174</c:f>
              <c:numCache>
                <c:formatCode>General</c:formatCode>
                <c:ptCount val="32"/>
                <c:pt idx="0">
                  <c:v>5.7860929086775252</c:v>
                </c:pt>
                <c:pt idx="1">
                  <c:v>5.7860929086775252</c:v>
                </c:pt>
                <c:pt idx="2">
                  <c:v>5.7860929086775252</c:v>
                </c:pt>
                <c:pt idx="3">
                  <c:v>5.7860929086775252</c:v>
                </c:pt>
                <c:pt idx="4">
                  <c:v>5.7860929086775252</c:v>
                </c:pt>
                <c:pt idx="5">
                  <c:v>5.7860929086775252</c:v>
                </c:pt>
                <c:pt idx="6">
                  <c:v>5.7860929086775252</c:v>
                </c:pt>
                <c:pt idx="7">
                  <c:v>5.7860929086775252</c:v>
                </c:pt>
                <c:pt idx="8">
                  <c:v>5.7860929086775252</c:v>
                </c:pt>
                <c:pt idx="9">
                  <c:v>5.7860929086775252</c:v>
                </c:pt>
                <c:pt idx="10">
                  <c:v>5.7860929086775252</c:v>
                </c:pt>
                <c:pt idx="11">
                  <c:v>5.7860929086775252</c:v>
                </c:pt>
                <c:pt idx="12">
                  <c:v>5.7860929086775252</c:v>
                </c:pt>
                <c:pt idx="13">
                  <c:v>5.7860929086775252</c:v>
                </c:pt>
                <c:pt idx="14">
                  <c:v>5.7860929086775252</c:v>
                </c:pt>
                <c:pt idx="15">
                  <c:v>5.7860929086775252</c:v>
                </c:pt>
                <c:pt idx="16">
                  <c:v>5.7860929086775252</c:v>
                </c:pt>
                <c:pt idx="17">
                  <c:v>5.7860929086775252</c:v>
                </c:pt>
                <c:pt idx="18">
                  <c:v>5.7860929086775252</c:v>
                </c:pt>
                <c:pt idx="19">
                  <c:v>5.7860929086775252</c:v>
                </c:pt>
                <c:pt idx="20">
                  <c:v>5.7860929086775252</c:v>
                </c:pt>
                <c:pt idx="21">
                  <c:v>5.7860929086775252</c:v>
                </c:pt>
                <c:pt idx="22">
                  <c:v>5.7860929086775252</c:v>
                </c:pt>
                <c:pt idx="23">
                  <c:v>5.7860929086775252</c:v>
                </c:pt>
                <c:pt idx="24">
                  <c:v>5.7860929086775252</c:v>
                </c:pt>
                <c:pt idx="25">
                  <c:v>5.7860929086775252</c:v>
                </c:pt>
                <c:pt idx="26">
                  <c:v>5.7860929086775252</c:v>
                </c:pt>
                <c:pt idx="27">
                  <c:v>5.7860929086775252</c:v>
                </c:pt>
                <c:pt idx="28">
                  <c:v>5.7860929086775252</c:v>
                </c:pt>
                <c:pt idx="29">
                  <c:v>5.7860929086775252</c:v>
                </c:pt>
                <c:pt idx="30">
                  <c:v>5.7860929086775252</c:v>
                </c:pt>
                <c:pt idx="31">
                  <c:v>5.7860929086775252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8-9C95-4996-8772-BE09E6EA23E4}"/>
            </c:ext>
          </c:extLst>
        </c:ser>
        <c:ser>
          <c:idx val="185"/>
          <c:order val="185"/>
          <c:tx>
            <c:v>Drehfeder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[1]Symbole!$AL$151:$BQ$151</c:f>
              <c:numCache>
                <c:formatCode>General</c:formatCode>
                <c:ptCount val="32"/>
                <c:pt idx="0">
                  <c:v>12.163833988763461</c:v>
                </c:pt>
                <c:pt idx="1">
                  <c:v>12.163833988763461</c:v>
                </c:pt>
                <c:pt idx="2">
                  <c:v>12.163833988763461</c:v>
                </c:pt>
                <c:pt idx="3">
                  <c:v>12.163833988763461</c:v>
                </c:pt>
                <c:pt idx="4">
                  <c:v>12.163833988763461</c:v>
                </c:pt>
                <c:pt idx="5">
                  <c:v>12.163833988763461</c:v>
                </c:pt>
                <c:pt idx="6">
                  <c:v>12.163833988763461</c:v>
                </c:pt>
                <c:pt idx="7">
                  <c:v>12.163833988763461</c:v>
                </c:pt>
                <c:pt idx="8">
                  <c:v>12.163833988763461</c:v>
                </c:pt>
                <c:pt idx="9">
                  <c:v>12.163833988763461</c:v>
                </c:pt>
                <c:pt idx="10">
                  <c:v>12.163833988763461</c:v>
                </c:pt>
                <c:pt idx="11">
                  <c:v>12.163833988763461</c:v>
                </c:pt>
                <c:pt idx="12">
                  <c:v>12.163833988763461</c:v>
                </c:pt>
                <c:pt idx="13">
                  <c:v>12.163833988763461</c:v>
                </c:pt>
                <c:pt idx="14">
                  <c:v>12.163833988763461</c:v>
                </c:pt>
                <c:pt idx="15">
                  <c:v>12.163833988763461</c:v>
                </c:pt>
                <c:pt idx="16">
                  <c:v>12.163833988763461</c:v>
                </c:pt>
                <c:pt idx="17">
                  <c:v>12.163833988763461</c:v>
                </c:pt>
                <c:pt idx="18">
                  <c:v>12.163833988763461</c:v>
                </c:pt>
                <c:pt idx="19">
                  <c:v>12.163833988763461</c:v>
                </c:pt>
                <c:pt idx="20">
                  <c:v>12.163833988763461</c:v>
                </c:pt>
                <c:pt idx="21">
                  <c:v>12.163833988763461</c:v>
                </c:pt>
                <c:pt idx="22">
                  <c:v>12.163833988763461</c:v>
                </c:pt>
                <c:pt idx="23">
                  <c:v>12.163833988763461</c:v>
                </c:pt>
                <c:pt idx="24">
                  <c:v>12.163833988763461</c:v>
                </c:pt>
                <c:pt idx="25">
                  <c:v>12.163833988763461</c:v>
                </c:pt>
                <c:pt idx="26">
                  <c:v>12.163833988763461</c:v>
                </c:pt>
                <c:pt idx="27">
                  <c:v>12.163833988763461</c:v>
                </c:pt>
                <c:pt idx="28">
                  <c:v>12.163833988763461</c:v>
                </c:pt>
                <c:pt idx="29">
                  <c:v>12.163833988763461</c:v>
                </c:pt>
                <c:pt idx="30">
                  <c:v>12.163833988763461</c:v>
                </c:pt>
                <c:pt idx="31">
                  <c:v>12.163833988763461</c:v>
                </c:pt>
              </c:numCache>
            </c:numRef>
          </c:xVal>
          <c:yVal>
            <c:numRef>
              <c:f>[1]Symbole!$AL$175:$BQ$175</c:f>
              <c:numCache>
                <c:formatCode>General</c:formatCode>
                <c:ptCount val="3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9-9C95-4996-8772-BE09E6EA23E4}"/>
            </c:ext>
          </c:extLst>
        </c:ser>
        <c:ser>
          <c:idx val="186"/>
          <c:order val="186"/>
          <c:tx>
            <c:v>Drehfeder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[1]Symbole!$AL$152:$BQ$152</c:f>
              <c:numCache>
                <c:formatCode>General</c:formatCode>
                <c:ptCount val="32"/>
                <c:pt idx="0">
                  <c:v>-6.1686900080260987</c:v>
                </c:pt>
                <c:pt idx="1">
                  <c:v>-6.1686900080260987</c:v>
                </c:pt>
                <c:pt idx="2">
                  <c:v>-6.1686900080260987</c:v>
                </c:pt>
                <c:pt idx="3">
                  <c:v>-6.1686900080260987</c:v>
                </c:pt>
                <c:pt idx="4">
                  <c:v>-6.1686900080260987</c:v>
                </c:pt>
                <c:pt idx="5">
                  <c:v>-6.1686900080260987</c:v>
                </c:pt>
                <c:pt idx="6">
                  <c:v>-6.1686900080260987</c:v>
                </c:pt>
                <c:pt idx="7">
                  <c:v>-6.1686900080260987</c:v>
                </c:pt>
                <c:pt idx="8">
                  <c:v>-6.1686900080260987</c:v>
                </c:pt>
                <c:pt idx="9">
                  <c:v>-6.1686900080260987</c:v>
                </c:pt>
                <c:pt idx="10">
                  <c:v>-6.1686900080260987</c:v>
                </c:pt>
                <c:pt idx="11">
                  <c:v>-6.1686900080260987</c:v>
                </c:pt>
                <c:pt idx="12">
                  <c:v>-6.1686900080260987</c:v>
                </c:pt>
                <c:pt idx="13">
                  <c:v>-6.1686900080260987</c:v>
                </c:pt>
                <c:pt idx="14">
                  <c:v>-6.1686900080260987</c:v>
                </c:pt>
                <c:pt idx="15">
                  <c:v>-6.1686900080260987</c:v>
                </c:pt>
                <c:pt idx="16">
                  <c:v>-6.1686900080260987</c:v>
                </c:pt>
                <c:pt idx="17">
                  <c:v>-6.1686900080260987</c:v>
                </c:pt>
                <c:pt idx="18">
                  <c:v>-6.1686900080260987</c:v>
                </c:pt>
                <c:pt idx="19">
                  <c:v>-6.1686900080260987</c:v>
                </c:pt>
                <c:pt idx="20">
                  <c:v>-6.1686900080260987</c:v>
                </c:pt>
                <c:pt idx="21">
                  <c:v>-6.1686900080260987</c:v>
                </c:pt>
                <c:pt idx="22">
                  <c:v>-6.1686900080260987</c:v>
                </c:pt>
                <c:pt idx="23">
                  <c:v>-6.1686900080260987</c:v>
                </c:pt>
                <c:pt idx="24">
                  <c:v>-6.1686900080260987</c:v>
                </c:pt>
                <c:pt idx="25">
                  <c:v>-6.1686900080260987</c:v>
                </c:pt>
                <c:pt idx="26">
                  <c:v>-6.1686900080260987</c:v>
                </c:pt>
                <c:pt idx="27">
                  <c:v>-6.1686900080260987</c:v>
                </c:pt>
                <c:pt idx="28">
                  <c:v>-6.1686900080260987</c:v>
                </c:pt>
                <c:pt idx="29">
                  <c:v>-6.1686900080260987</c:v>
                </c:pt>
                <c:pt idx="30">
                  <c:v>-6.1686900080260987</c:v>
                </c:pt>
                <c:pt idx="31">
                  <c:v>-6.1686900080260987</c:v>
                </c:pt>
              </c:numCache>
            </c:numRef>
          </c:xVal>
          <c:yVal>
            <c:numRef>
              <c:f>[1]Symbole!$AL$176:$BQ$176</c:f>
              <c:numCache>
                <c:formatCode>General</c:formatCode>
                <c:ptCount val="32"/>
                <c:pt idx="0">
                  <c:v>-0.46330008891464325</c:v>
                </c:pt>
                <c:pt idx="1">
                  <c:v>-0.46330008891464325</c:v>
                </c:pt>
                <c:pt idx="2">
                  <c:v>-0.46330008891464325</c:v>
                </c:pt>
                <c:pt idx="3">
                  <c:v>-0.46330008891464325</c:v>
                </c:pt>
                <c:pt idx="4">
                  <c:v>-0.46330008891464325</c:v>
                </c:pt>
                <c:pt idx="5">
                  <c:v>-0.46330008891464325</c:v>
                </c:pt>
                <c:pt idx="6">
                  <c:v>-0.46330008891464325</c:v>
                </c:pt>
                <c:pt idx="7">
                  <c:v>-0.46330008891464325</c:v>
                </c:pt>
                <c:pt idx="8">
                  <c:v>-0.46330008891464325</c:v>
                </c:pt>
                <c:pt idx="9">
                  <c:v>-0.46330008891464325</c:v>
                </c:pt>
                <c:pt idx="10">
                  <c:v>-0.46330008891464325</c:v>
                </c:pt>
                <c:pt idx="11">
                  <c:v>-0.46330008891464325</c:v>
                </c:pt>
                <c:pt idx="12">
                  <c:v>-0.46330008891464325</c:v>
                </c:pt>
                <c:pt idx="13">
                  <c:v>-0.46330008891464325</c:v>
                </c:pt>
                <c:pt idx="14">
                  <c:v>-0.46330008891464325</c:v>
                </c:pt>
                <c:pt idx="15">
                  <c:v>-0.46330008891464325</c:v>
                </c:pt>
                <c:pt idx="16">
                  <c:v>-0.46330008891464325</c:v>
                </c:pt>
                <c:pt idx="17">
                  <c:v>-0.46330008891464325</c:v>
                </c:pt>
                <c:pt idx="18">
                  <c:v>-0.46330008891464325</c:v>
                </c:pt>
                <c:pt idx="19">
                  <c:v>-0.46330008891464325</c:v>
                </c:pt>
                <c:pt idx="20">
                  <c:v>-0.46330008891464325</c:v>
                </c:pt>
                <c:pt idx="21">
                  <c:v>-0.46330008891464325</c:v>
                </c:pt>
                <c:pt idx="22">
                  <c:v>-0.46330008891464325</c:v>
                </c:pt>
                <c:pt idx="23">
                  <c:v>-0.46330008891464325</c:v>
                </c:pt>
                <c:pt idx="24">
                  <c:v>-0.46330008891464325</c:v>
                </c:pt>
                <c:pt idx="25">
                  <c:v>-0.46330008891464325</c:v>
                </c:pt>
                <c:pt idx="26">
                  <c:v>-0.46330008891464325</c:v>
                </c:pt>
                <c:pt idx="27">
                  <c:v>-0.46330008891464325</c:v>
                </c:pt>
                <c:pt idx="28">
                  <c:v>-0.46330008891464325</c:v>
                </c:pt>
                <c:pt idx="29">
                  <c:v>-0.46330008891464325</c:v>
                </c:pt>
                <c:pt idx="30">
                  <c:v>-0.46330008891464325</c:v>
                </c:pt>
                <c:pt idx="31">
                  <c:v>-0.46330008891464325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A-9C95-4996-8772-BE09E6EA23E4}"/>
            </c:ext>
          </c:extLst>
        </c:ser>
        <c:ser>
          <c:idx val="187"/>
          <c:order val="187"/>
          <c:tx>
            <c:v>Drehfeder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[1]Symbole!$AL$153:$BQ$153</c:f>
              <c:numCache>
                <c:formatCode>General</c:formatCode>
                <c:ptCount val="32"/>
                <c:pt idx="0">
                  <c:v>-0.41808300561826928</c:v>
                </c:pt>
                <c:pt idx="1">
                  <c:v>-0.41808300561826928</c:v>
                </c:pt>
                <c:pt idx="2">
                  <c:v>-0.41808300561826928</c:v>
                </c:pt>
                <c:pt idx="3">
                  <c:v>-0.41808300561826928</c:v>
                </c:pt>
                <c:pt idx="4">
                  <c:v>-0.41808300561826928</c:v>
                </c:pt>
                <c:pt idx="5">
                  <c:v>-0.41808300561826928</c:v>
                </c:pt>
                <c:pt idx="6">
                  <c:v>-0.41808300561826928</c:v>
                </c:pt>
                <c:pt idx="7">
                  <c:v>-0.41808300561826928</c:v>
                </c:pt>
                <c:pt idx="8">
                  <c:v>-0.41808300561826928</c:v>
                </c:pt>
                <c:pt idx="9">
                  <c:v>-0.41808300561826928</c:v>
                </c:pt>
                <c:pt idx="10">
                  <c:v>-0.41808300561826928</c:v>
                </c:pt>
                <c:pt idx="11">
                  <c:v>-0.41808300561826928</c:v>
                </c:pt>
                <c:pt idx="12">
                  <c:v>-0.41808300561826928</c:v>
                </c:pt>
                <c:pt idx="13">
                  <c:v>-0.41808300561826928</c:v>
                </c:pt>
                <c:pt idx="14">
                  <c:v>-0.41808300561826928</c:v>
                </c:pt>
                <c:pt idx="15">
                  <c:v>-0.41808300561826928</c:v>
                </c:pt>
                <c:pt idx="16">
                  <c:v>-0.41808300561826928</c:v>
                </c:pt>
                <c:pt idx="17">
                  <c:v>-0.41808300561826928</c:v>
                </c:pt>
                <c:pt idx="18">
                  <c:v>-0.41808300561826928</c:v>
                </c:pt>
                <c:pt idx="19">
                  <c:v>-0.41808300561826928</c:v>
                </c:pt>
                <c:pt idx="20">
                  <c:v>-0.41808300561826928</c:v>
                </c:pt>
                <c:pt idx="21">
                  <c:v>-0.41808300561826928</c:v>
                </c:pt>
                <c:pt idx="22">
                  <c:v>-0.41808300561826928</c:v>
                </c:pt>
                <c:pt idx="23">
                  <c:v>-0.41808300561826928</c:v>
                </c:pt>
                <c:pt idx="24">
                  <c:v>-0.41808300561826928</c:v>
                </c:pt>
                <c:pt idx="25">
                  <c:v>-0.41808300561826928</c:v>
                </c:pt>
                <c:pt idx="26">
                  <c:v>-0.41808300561826928</c:v>
                </c:pt>
                <c:pt idx="27">
                  <c:v>-0.41808300561826928</c:v>
                </c:pt>
                <c:pt idx="28">
                  <c:v>-0.41808300561826928</c:v>
                </c:pt>
                <c:pt idx="29">
                  <c:v>-0.41808300561826928</c:v>
                </c:pt>
                <c:pt idx="30">
                  <c:v>-0.41808300561826928</c:v>
                </c:pt>
                <c:pt idx="31">
                  <c:v>-0.41808300561826928</c:v>
                </c:pt>
              </c:numCache>
            </c:numRef>
          </c:xVal>
          <c:yVal>
            <c:numRef>
              <c:f>[1]Symbole!$AL$177:$BQ$177</c:f>
              <c:numCache>
                <c:formatCode>General</c:formatCode>
                <c:ptCount val="32"/>
                <c:pt idx="0">
                  <c:v>0.35374687850423658</c:v>
                </c:pt>
                <c:pt idx="1">
                  <c:v>0.35374687850423658</c:v>
                </c:pt>
                <c:pt idx="2">
                  <c:v>0.35374687850423658</c:v>
                </c:pt>
                <c:pt idx="3">
                  <c:v>0.35374687850423658</c:v>
                </c:pt>
                <c:pt idx="4">
                  <c:v>0.35374687850423658</c:v>
                </c:pt>
                <c:pt idx="5">
                  <c:v>0.35374687850423658</c:v>
                </c:pt>
                <c:pt idx="6">
                  <c:v>0.35374687850423658</c:v>
                </c:pt>
                <c:pt idx="7">
                  <c:v>0.35374687850423658</c:v>
                </c:pt>
                <c:pt idx="8">
                  <c:v>0.35374687850423658</c:v>
                </c:pt>
                <c:pt idx="9">
                  <c:v>0.35374687850423658</c:v>
                </c:pt>
                <c:pt idx="10">
                  <c:v>0.35374687850423658</c:v>
                </c:pt>
                <c:pt idx="11">
                  <c:v>0.35374687850423658</c:v>
                </c:pt>
                <c:pt idx="12">
                  <c:v>0.35374687850423658</c:v>
                </c:pt>
                <c:pt idx="13">
                  <c:v>0.35374687850423658</c:v>
                </c:pt>
                <c:pt idx="14">
                  <c:v>0.35374687850423658</c:v>
                </c:pt>
                <c:pt idx="15">
                  <c:v>0.35374687850423658</c:v>
                </c:pt>
                <c:pt idx="16">
                  <c:v>0.35374687850423658</c:v>
                </c:pt>
                <c:pt idx="17">
                  <c:v>0.35374687850423658</c:v>
                </c:pt>
                <c:pt idx="18">
                  <c:v>0.35374687850423658</c:v>
                </c:pt>
                <c:pt idx="19">
                  <c:v>0.35374687850423658</c:v>
                </c:pt>
                <c:pt idx="20">
                  <c:v>0.35374687850423658</c:v>
                </c:pt>
                <c:pt idx="21">
                  <c:v>0.35374687850423658</c:v>
                </c:pt>
                <c:pt idx="22">
                  <c:v>0.35374687850423658</c:v>
                </c:pt>
                <c:pt idx="23">
                  <c:v>0.35374687850423658</c:v>
                </c:pt>
                <c:pt idx="24">
                  <c:v>0.35374687850423658</c:v>
                </c:pt>
                <c:pt idx="25">
                  <c:v>0.35374687850423658</c:v>
                </c:pt>
                <c:pt idx="26">
                  <c:v>0.35374687850423658</c:v>
                </c:pt>
                <c:pt idx="27">
                  <c:v>0.35374687850423658</c:v>
                </c:pt>
                <c:pt idx="28">
                  <c:v>0.35374687850423658</c:v>
                </c:pt>
                <c:pt idx="29">
                  <c:v>0.35374687850423658</c:v>
                </c:pt>
                <c:pt idx="30">
                  <c:v>0.35374687850423658</c:v>
                </c:pt>
                <c:pt idx="31">
                  <c:v>0.35374687850423658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B-9C95-4996-8772-BE09E6EA23E4}"/>
            </c:ext>
          </c:extLst>
        </c:ser>
        <c:ser>
          <c:idx val="188"/>
          <c:order val="188"/>
          <c:tx>
            <c:v>Drehfeder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[1]Symbole!$AL$154:$BQ$154</c:f>
              <c:numCache>
                <c:formatCode>General</c:formatCode>
                <c:ptCount val="32"/>
                <c:pt idx="0">
                  <c:v>5.3325239967895603</c:v>
                </c:pt>
                <c:pt idx="1">
                  <c:v>5.3325239967895603</c:v>
                </c:pt>
                <c:pt idx="2">
                  <c:v>5.3325239967895603</c:v>
                </c:pt>
                <c:pt idx="3">
                  <c:v>5.3325239967895603</c:v>
                </c:pt>
                <c:pt idx="4">
                  <c:v>5.3325239967895603</c:v>
                </c:pt>
                <c:pt idx="5">
                  <c:v>5.3325239967895603</c:v>
                </c:pt>
                <c:pt idx="6">
                  <c:v>5.3325239967895603</c:v>
                </c:pt>
                <c:pt idx="7">
                  <c:v>5.3325239967895603</c:v>
                </c:pt>
                <c:pt idx="8">
                  <c:v>5.3325239967895603</c:v>
                </c:pt>
                <c:pt idx="9">
                  <c:v>5.3325239967895603</c:v>
                </c:pt>
                <c:pt idx="10">
                  <c:v>5.3325239967895603</c:v>
                </c:pt>
                <c:pt idx="11">
                  <c:v>5.3325239967895603</c:v>
                </c:pt>
                <c:pt idx="12">
                  <c:v>5.3325239967895603</c:v>
                </c:pt>
                <c:pt idx="13">
                  <c:v>5.3325239967895603</c:v>
                </c:pt>
                <c:pt idx="14">
                  <c:v>5.3325239967895603</c:v>
                </c:pt>
                <c:pt idx="15">
                  <c:v>5.3325239967895603</c:v>
                </c:pt>
                <c:pt idx="16">
                  <c:v>5.3325239967895603</c:v>
                </c:pt>
                <c:pt idx="17">
                  <c:v>5.3325239967895603</c:v>
                </c:pt>
                <c:pt idx="18">
                  <c:v>5.3325239967895603</c:v>
                </c:pt>
                <c:pt idx="19">
                  <c:v>5.3325239967895603</c:v>
                </c:pt>
                <c:pt idx="20">
                  <c:v>5.3325239967895603</c:v>
                </c:pt>
                <c:pt idx="21">
                  <c:v>5.3325239967895603</c:v>
                </c:pt>
                <c:pt idx="22">
                  <c:v>5.3325239967895603</c:v>
                </c:pt>
                <c:pt idx="23">
                  <c:v>5.3325239967895603</c:v>
                </c:pt>
                <c:pt idx="24">
                  <c:v>5.3325239967895603</c:v>
                </c:pt>
                <c:pt idx="25">
                  <c:v>5.3325239967895603</c:v>
                </c:pt>
                <c:pt idx="26">
                  <c:v>5.3325239967895603</c:v>
                </c:pt>
                <c:pt idx="27">
                  <c:v>5.3325239967895603</c:v>
                </c:pt>
                <c:pt idx="28">
                  <c:v>5.3325239967895603</c:v>
                </c:pt>
                <c:pt idx="29">
                  <c:v>5.3325239967895603</c:v>
                </c:pt>
                <c:pt idx="30">
                  <c:v>5.3325239967895603</c:v>
                </c:pt>
                <c:pt idx="31">
                  <c:v>5.3325239967895603</c:v>
                </c:pt>
              </c:numCache>
            </c:numRef>
          </c:xVal>
          <c:yVal>
            <c:numRef>
              <c:f>[1]Symbole!$AL$178:$BQ$178</c:f>
              <c:numCache>
                <c:formatCode>General</c:formatCode>
                <c:ptCount val="32"/>
                <c:pt idx="0">
                  <c:v>-0.4633000889146448</c:v>
                </c:pt>
                <c:pt idx="1">
                  <c:v>-0.4633000889146448</c:v>
                </c:pt>
                <c:pt idx="2">
                  <c:v>-0.4633000889146448</c:v>
                </c:pt>
                <c:pt idx="3">
                  <c:v>-0.4633000889146448</c:v>
                </c:pt>
                <c:pt idx="4">
                  <c:v>-0.4633000889146448</c:v>
                </c:pt>
                <c:pt idx="5">
                  <c:v>-0.4633000889146448</c:v>
                </c:pt>
                <c:pt idx="6">
                  <c:v>-0.4633000889146448</c:v>
                </c:pt>
                <c:pt idx="7">
                  <c:v>-0.4633000889146448</c:v>
                </c:pt>
                <c:pt idx="8">
                  <c:v>-0.4633000889146448</c:v>
                </c:pt>
                <c:pt idx="9">
                  <c:v>-0.4633000889146448</c:v>
                </c:pt>
                <c:pt idx="10">
                  <c:v>-0.4633000889146448</c:v>
                </c:pt>
                <c:pt idx="11">
                  <c:v>-0.4633000889146448</c:v>
                </c:pt>
                <c:pt idx="12">
                  <c:v>-0.4633000889146448</c:v>
                </c:pt>
                <c:pt idx="13">
                  <c:v>-0.4633000889146448</c:v>
                </c:pt>
                <c:pt idx="14">
                  <c:v>-0.4633000889146448</c:v>
                </c:pt>
                <c:pt idx="15">
                  <c:v>-0.4633000889146448</c:v>
                </c:pt>
                <c:pt idx="16">
                  <c:v>-0.4633000889146448</c:v>
                </c:pt>
                <c:pt idx="17">
                  <c:v>-0.4633000889146448</c:v>
                </c:pt>
                <c:pt idx="18">
                  <c:v>-0.4633000889146448</c:v>
                </c:pt>
                <c:pt idx="19">
                  <c:v>-0.4633000889146448</c:v>
                </c:pt>
                <c:pt idx="20">
                  <c:v>-0.4633000889146448</c:v>
                </c:pt>
                <c:pt idx="21">
                  <c:v>-0.4633000889146448</c:v>
                </c:pt>
                <c:pt idx="22">
                  <c:v>-0.4633000889146448</c:v>
                </c:pt>
                <c:pt idx="23">
                  <c:v>-0.4633000889146448</c:v>
                </c:pt>
                <c:pt idx="24">
                  <c:v>-0.4633000889146448</c:v>
                </c:pt>
                <c:pt idx="25">
                  <c:v>-0.4633000889146448</c:v>
                </c:pt>
                <c:pt idx="26">
                  <c:v>-0.4633000889146448</c:v>
                </c:pt>
                <c:pt idx="27">
                  <c:v>-0.4633000889146448</c:v>
                </c:pt>
                <c:pt idx="28">
                  <c:v>-0.4633000889146448</c:v>
                </c:pt>
                <c:pt idx="29">
                  <c:v>-0.4633000889146448</c:v>
                </c:pt>
                <c:pt idx="30">
                  <c:v>-0.4633000889146448</c:v>
                </c:pt>
                <c:pt idx="31">
                  <c:v>-0.4633000889146448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C-9C95-4996-8772-BE09E6EA23E4}"/>
            </c:ext>
          </c:extLst>
        </c:ser>
        <c:ser>
          <c:idx val="189"/>
          <c:order val="189"/>
          <c:tx>
            <c:v>Drehfeder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[1]Symbole!$AL$155:$BQ$155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[1]Symbole!$AL$179:$BQ$179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D-9C95-4996-8772-BE09E6EA23E4}"/>
            </c:ext>
          </c:extLst>
        </c:ser>
        <c:ser>
          <c:idx val="190"/>
          <c:order val="190"/>
          <c:tx>
            <c:v>Drehfeder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[1]Symbole!$AL$156:$BQ$156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[1]Symbole!$AL$180:$BQ$180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E-9C95-4996-8772-BE09E6EA23E4}"/>
            </c:ext>
          </c:extLst>
        </c:ser>
        <c:ser>
          <c:idx val="191"/>
          <c:order val="191"/>
          <c:tx>
            <c:v>Drehfeder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[1]Symbole!$AL$157:$BQ$157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[1]Symbole!$AL$181:$BQ$181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F-9C95-4996-8772-BE09E6EA23E4}"/>
            </c:ext>
          </c:extLst>
        </c:ser>
        <c:ser>
          <c:idx val="192"/>
          <c:order val="192"/>
          <c:tx>
            <c:v>Drehfeder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[1]Symbole!$AL$158:$BQ$158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[1]Symbole!$AL$182:$BQ$182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0-9C95-4996-8772-BE09E6EA23E4}"/>
            </c:ext>
          </c:extLst>
        </c:ser>
        <c:ser>
          <c:idx val="193"/>
          <c:order val="193"/>
          <c:tx>
            <c:v>Drehfeder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[1]Symbole!$AL$159:$BQ$159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[1]Symbole!$AL$183:$BQ$183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1-9C95-4996-8772-BE09E6EA23E4}"/>
            </c:ext>
          </c:extLst>
        </c:ser>
        <c:ser>
          <c:idx val="194"/>
          <c:order val="194"/>
          <c:tx>
            <c:v>Drehfeder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[1]Symbole!$AL$160:$BQ$160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[1]Symbole!$AL$184:$BQ$184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2-9C95-4996-8772-BE09E6EA23E4}"/>
            </c:ext>
          </c:extLst>
        </c:ser>
        <c:ser>
          <c:idx val="195"/>
          <c:order val="195"/>
          <c:tx>
            <c:v>Drehfeder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[1]Symbole!$AL$161:$BQ$161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[1]Symbole!$AL$185:$BQ$185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3-9C95-4996-8772-BE09E6EA23E4}"/>
            </c:ext>
          </c:extLst>
        </c:ser>
        <c:ser>
          <c:idx val="196"/>
          <c:order val="196"/>
          <c:tx>
            <c:v>Drehfeder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[1]Symbole!$AL$162:$BQ$162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[1]Symbole!$AL$186:$BQ$186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4-9C95-4996-8772-BE09E6EA23E4}"/>
            </c:ext>
          </c:extLst>
        </c:ser>
        <c:ser>
          <c:idx val="197"/>
          <c:order val="197"/>
          <c:tx>
            <c:v>Drehfeder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[1]Symbole!$AL$163:$BQ$163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[1]Symbole!$AL$187:$BQ$187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5-9C95-4996-8772-BE09E6EA23E4}"/>
            </c:ext>
          </c:extLst>
        </c:ser>
        <c:ser>
          <c:idx val="198"/>
          <c:order val="198"/>
          <c:tx>
            <c:v>Drehfeder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[1]Symbole!$AL$164:$BQ$164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[1]Symbole!$AL$188:$BQ$188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6-9C95-4996-8772-BE09E6EA23E4}"/>
            </c:ext>
          </c:extLst>
        </c:ser>
        <c:ser>
          <c:idx val="199"/>
          <c:order val="199"/>
          <c:tx>
            <c:v>Drehfeder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[1]Symbole!$AL$165:$BQ$165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[1]Symbole!$AL$189:$BQ$189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7-9C95-4996-8772-BE09E6EA23E4}"/>
            </c:ext>
          </c:extLst>
        </c:ser>
        <c:ser>
          <c:idx val="200"/>
          <c:order val="200"/>
          <c:tx>
            <c:v>Drehfeder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[1]Symbole!$AL$166:$BQ$166</c:f>
              <c:numCache>
                <c:formatCode>General</c:formatCode>
                <c:ptCount val="3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</c:numCache>
            </c:numRef>
          </c:xVal>
          <c:yVal>
            <c:numRef>
              <c:f>[1]Symbole!$AL$190:$BQ$190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8-9C95-4996-8772-BE09E6EA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67216"/>
        <c:axId val="142468784"/>
      </c:scatterChart>
      <c:valAx>
        <c:axId val="14246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2468784"/>
        <c:crosses val="max"/>
        <c:crossBetween val="midCat"/>
        <c:majorUnit val="1.0000000000000004E-6"/>
      </c:valAx>
      <c:valAx>
        <c:axId val="14246878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42467216"/>
        <c:crosses val="max"/>
        <c:crossBetween val="midCat"/>
        <c:majorUnit val="1.0000000000000004E-6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2289042045807554E-2"/>
          <c:y val="1.4514612936709853E-2"/>
          <c:w val="0.95945446873636275"/>
          <c:h val="0.96210377553367188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PlotN!$BH$6:$BH$10</c:f>
              <c:numCache>
                <c:formatCode>General</c:formatCode>
                <c:ptCount val="5"/>
                <c:pt idx="0">
                  <c:v>-13.4</c:v>
                </c:pt>
                <c:pt idx="1">
                  <c:v>10.4</c:v>
                </c:pt>
                <c:pt idx="2">
                  <c:v>10.4</c:v>
                </c:pt>
                <c:pt idx="3">
                  <c:v>-13.4</c:v>
                </c:pt>
                <c:pt idx="4">
                  <c:v>-13.4</c:v>
                </c:pt>
              </c:numCache>
            </c:numRef>
          </c:xVal>
          <c:yVal>
            <c:numRef>
              <c:f>PlotN!$BI$6:$BI$10</c:f>
              <c:numCache>
                <c:formatCode>General</c:formatCode>
                <c:ptCount val="5"/>
                <c:pt idx="0">
                  <c:v>12.9</c:v>
                </c:pt>
                <c:pt idx="1">
                  <c:v>12.9</c:v>
                </c:pt>
                <c:pt idx="2">
                  <c:v>-10.9</c:v>
                </c:pt>
                <c:pt idx="3">
                  <c:v>-10.9</c:v>
                </c:pt>
                <c:pt idx="4">
                  <c:v>12.9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2-4B61-8F67-863EC62A68B1}"/>
            </c:ext>
          </c:extLst>
        </c:ser>
        <c:ser>
          <c:idx val="0"/>
          <c:order val="1"/>
          <c:tx>
            <c:v>Normalkraft1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9C2-4B61-8F67-863EC62A68B1}"/>
              </c:ext>
            </c:extLst>
          </c:dPt>
          <c:xVal>
            <c:numRef>
              <c:f>PlotN!$AB$3:$AO$3</c:f>
              <c:numCache>
                <c:formatCode>General</c:formatCode>
                <c:ptCount val="14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  <c:pt idx="11">
                  <c:v>-7.0000000000000036</c:v>
                </c:pt>
                <c:pt idx="12">
                  <c:v>-13</c:v>
                </c:pt>
                <c:pt idx="13">
                  <c:v>-13</c:v>
                </c:pt>
              </c:numCache>
            </c:numRef>
          </c:xVal>
          <c:yVal>
            <c:numRef>
              <c:f>PlotN!$AR$3:$BE$3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C2-4B61-8F67-863EC62A68B1}"/>
            </c:ext>
          </c:extLst>
        </c:ser>
        <c:ser>
          <c:idx val="1"/>
          <c:order val="2"/>
          <c:tx>
            <c:v>Normalkraft2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9C2-4B61-8F67-863EC62A68B1}"/>
              </c:ext>
            </c:extLst>
          </c:dPt>
          <c:xVal>
            <c:numRef>
              <c:f>PlotN!$AB$4:$AO$4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PlotN!$AR$4:$BE$4</c:f>
              <c:numCache>
                <c:formatCode>General</c:formatCode>
                <c:ptCount val="14"/>
                <c:pt idx="0">
                  <c:v>3.9999999999956941</c:v>
                </c:pt>
                <c:pt idx="1">
                  <c:v>3.9999999999956941</c:v>
                </c:pt>
                <c:pt idx="2">
                  <c:v>3.9999999999956941</c:v>
                </c:pt>
                <c:pt idx="3">
                  <c:v>3.9999999999956941</c:v>
                </c:pt>
                <c:pt idx="4">
                  <c:v>3.9999999999956941</c:v>
                </c:pt>
                <c:pt idx="5">
                  <c:v>3.9999999999956941</c:v>
                </c:pt>
                <c:pt idx="6">
                  <c:v>3.9999999999956941</c:v>
                </c:pt>
                <c:pt idx="7">
                  <c:v>3.9999999999956941</c:v>
                </c:pt>
                <c:pt idx="8">
                  <c:v>3.9999999999956941</c:v>
                </c:pt>
                <c:pt idx="9">
                  <c:v>3.9999999999956941</c:v>
                </c:pt>
                <c:pt idx="10">
                  <c:v>3.9999999999956941</c:v>
                </c:pt>
                <c:pt idx="11">
                  <c:v>4</c:v>
                </c:pt>
                <c:pt idx="12">
                  <c:v>4</c:v>
                </c:pt>
                <c:pt idx="13">
                  <c:v>3.9999999999956941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9C2-4B61-8F67-863EC62A68B1}"/>
            </c:ext>
          </c:extLst>
        </c:ser>
        <c:ser>
          <c:idx val="2"/>
          <c:order val="3"/>
          <c:tx>
            <c:v>Normalkraft3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9C2-4B61-8F67-863EC62A68B1}"/>
              </c:ext>
            </c:extLst>
          </c:dPt>
          <c:xVal>
            <c:numRef>
              <c:f>PlotN!$AB$5:$AO$5</c:f>
              <c:numCache>
                <c:formatCode>General</c:formatCode>
                <c:ptCount val="1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  <c:pt idx="5">
                  <c:v>-7</c:v>
                </c:pt>
                <c:pt idx="6">
                  <c:v>-7</c:v>
                </c:pt>
                <c:pt idx="7">
                  <c:v>-7</c:v>
                </c:pt>
                <c:pt idx="8">
                  <c:v>-7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PlotN!$AR$5:$BE$5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9C2-4B61-8F67-863EC62A68B1}"/>
            </c:ext>
          </c:extLst>
        </c:ser>
        <c:ser>
          <c:idx val="3"/>
          <c:order val="4"/>
          <c:tx>
            <c:v>Normalkraft4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9C2-4B61-8F67-863EC62A68B1}"/>
              </c:ext>
            </c:extLst>
          </c:dPt>
          <c:xVal>
            <c:numRef>
              <c:f>PlotN!$AB$6:$AO$6</c:f>
              <c:numCache>
                <c:formatCode>General</c:formatCode>
                <c:ptCount val="1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PlotN!$AR$6:$BE$6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9C2-4B61-8F67-863EC62A68B1}"/>
            </c:ext>
          </c:extLst>
        </c:ser>
        <c:ser>
          <c:idx val="4"/>
          <c:order val="5"/>
          <c:tx>
            <c:v>Normalkraft5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9C2-4B61-8F67-863EC62A68B1}"/>
              </c:ext>
            </c:extLst>
          </c:dPt>
          <c:xVal>
            <c:numRef>
              <c:f>PlotN!$AB$7:$AO$7</c:f>
              <c:numCache>
                <c:formatCode>General</c:formatCode>
                <c:ptCount val="14"/>
                <c:pt idx="0">
                  <c:v>10</c:v>
                </c:pt>
                <c:pt idx="1">
                  <c:v>9.5</c:v>
                </c:pt>
                <c:pt idx="2">
                  <c:v>9</c:v>
                </c:pt>
                <c:pt idx="3">
                  <c:v>8.5</c:v>
                </c:pt>
                <c:pt idx="4">
                  <c:v>8</c:v>
                </c:pt>
                <c:pt idx="5">
                  <c:v>7.5</c:v>
                </c:pt>
                <c:pt idx="6">
                  <c:v>7</c:v>
                </c:pt>
                <c:pt idx="7">
                  <c:v>6.5</c:v>
                </c:pt>
                <c:pt idx="8">
                  <c:v>6</c:v>
                </c:pt>
                <c:pt idx="9">
                  <c:v>5.5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PlotN!$AR$7:$BE$7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9C2-4B61-8F67-863EC62A68B1}"/>
            </c:ext>
          </c:extLst>
        </c:ser>
        <c:ser>
          <c:idx val="5"/>
          <c:order val="6"/>
          <c:tx>
            <c:v>Normalkraft6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9C2-4B61-8F67-863EC62A68B1}"/>
              </c:ext>
            </c:extLst>
          </c:dPt>
          <c:xVal>
            <c:numRef>
              <c:f>PlotN!$AB$8:$AO$8</c:f>
              <c:numCache>
                <c:formatCode>General</c:formatCode>
                <c:ptCount val="14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  <c:pt idx="11">
                  <c:v>-7.0000000000000036</c:v>
                </c:pt>
                <c:pt idx="12">
                  <c:v>-13</c:v>
                </c:pt>
                <c:pt idx="13">
                  <c:v>-13</c:v>
                </c:pt>
              </c:numCache>
            </c:numRef>
          </c:xVal>
          <c:yVal>
            <c:numRef>
              <c:f>PlotN!$AR$8:$BE$8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9C2-4B61-8F67-863EC62A68B1}"/>
            </c:ext>
          </c:extLst>
        </c:ser>
        <c:ser>
          <c:idx val="6"/>
          <c:order val="7"/>
          <c:tx>
            <c:v>Normalkraft7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9C2-4B61-8F67-863EC62A68B1}"/>
              </c:ext>
            </c:extLst>
          </c:dPt>
          <c:xVal>
            <c:numRef>
              <c:f>PlotN!$AB$9:$AO$9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PlotN!$AR$9:$BE$9</c:f>
              <c:numCache>
                <c:formatCode>General</c:formatCode>
                <c:ptCount val="1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9C2-4B61-8F67-863EC62A68B1}"/>
            </c:ext>
          </c:extLst>
        </c:ser>
        <c:ser>
          <c:idx val="7"/>
          <c:order val="8"/>
          <c:tx>
            <c:v>Normalkraft8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9C2-4B61-8F67-863EC62A68B1}"/>
              </c:ext>
            </c:extLst>
          </c:dPt>
          <c:xVal>
            <c:numRef>
              <c:f>PlotN!$AB$10:$AO$10</c:f>
              <c:numCache>
                <c:formatCode>General</c:formatCode>
                <c:ptCount val="14"/>
                <c:pt idx="0">
                  <c:v>-1</c:v>
                </c:pt>
                <c:pt idx="1">
                  <c:v>-0.39999999999999991</c:v>
                </c:pt>
                <c:pt idx="2">
                  <c:v>0.20000000000000018</c:v>
                </c:pt>
                <c:pt idx="3">
                  <c:v>0.80000000000000027</c:v>
                </c:pt>
                <c:pt idx="4">
                  <c:v>1.4000000000000004</c:v>
                </c:pt>
                <c:pt idx="5">
                  <c:v>2.0000000000000004</c:v>
                </c:pt>
                <c:pt idx="6">
                  <c:v>2.6000000000000005</c:v>
                </c:pt>
                <c:pt idx="7">
                  <c:v>3.2000000000000006</c:v>
                </c:pt>
                <c:pt idx="8">
                  <c:v>3.8000000000000007</c:v>
                </c:pt>
                <c:pt idx="9">
                  <c:v>4.4000000000000004</c:v>
                </c:pt>
                <c:pt idx="10">
                  <c:v>5</c:v>
                </c:pt>
                <c:pt idx="11">
                  <c:v>5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PlotN!$AR$10:$BE$10</c:f>
              <c:numCache>
                <c:formatCode>General</c:formatCode>
                <c:ptCount val="14"/>
                <c:pt idx="0">
                  <c:v>-1.9999999999977796</c:v>
                </c:pt>
                <c:pt idx="1">
                  <c:v>-1.9999999999977796</c:v>
                </c:pt>
                <c:pt idx="2">
                  <c:v>-1.9999999999977796</c:v>
                </c:pt>
                <c:pt idx="3">
                  <c:v>-1.9999999999977796</c:v>
                </c:pt>
                <c:pt idx="4">
                  <c:v>-1.9999999999977796</c:v>
                </c:pt>
                <c:pt idx="5">
                  <c:v>-1.9999999999977796</c:v>
                </c:pt>
                <c:pt idx="6">
                  <c:v>-1.9999999999977796</c:v>
                </c:pt>
                <c:pt idx="7">
                  <c:v>-1.9999999999977796</c:v>
                </c:pt>
                <c:pt idx="8">
                  <c:v>-1.9999999999977796</c:v>
                </c:pt>
                <c:pt idx="9">
                  <c:v>-1.9999999999977796</c:v>
                </c:pt>
                <c:pt idx="10">
                  <c:v>-1.9999999999977796</c:v>
                </c:pt>
                <c:pt idx="11">
                  <c:v>-2</c:v>
                </c:pt>
                <c:pt idx="12">
                  <c:v>-2</c:v>
                </c:pt>
                <c:pt idx="13">
                  <c:v>-1.9999999999977796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9C2-4B61-8F67-863EC62A68B1}"/>
            </c:ext>
          </c:extLst>
        </c:ser>
        <c:ser>
          <c:idx val="8"/>
          <c:order val="9"/>
          <c:tx>
            <c:v>Normalkraft9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9C2-4B61-8F67-863EC62A68B1}"/>
              </c:ext>
            </c:extLst>
          </c:dPt>
          <c:xVal>
            <c:numRef>
              <c:f>PlotN!$AB$11:$AO$11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PlotN!$AR$11:$BE$11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9C2-4B61-8F67-863EC62A68B1}"/>
            </c:ext>
          </c:extLst>
        </c:ser>
        <c:ser>
          <c:idx val="9"/>
          <c:order val="10"/>
          <c:tx>
            <c:v>Normalkraft10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9C2-4B61-8F67-863EC62A68B1}"/>
              </c:ext>
            </c:extLst>
          </c:dPt>
          <c:xVal>
            <c:numRef>
              <c:f>PlotN!$AB$12:$AO$12</c:f>
              <c:numCache>
                <c:formatCode>General</c:formatCode>
                <c:ptCount val="14"/>
                <c:pt idx="0">
                  <c:v>-1.0000000000015701</c:v>
                </c:pt>
                <c:pt idx="1">
                  <c:v>-0.40000000000156999</c:v>
                </c:pt>
                <c:pt idx="2">
                  <c:v>0.19999999999843007</c:v>
                </c:pt>
                <c:pt idx="3">
                  <c:v>0.79999999999843019</c:v>
                </c:pt>
                <c:pt idx="4">
                  <c:v>1.3999999999984303</c:v>
                </c:pt>
                <c:pt idx="5">
                  <c:v>1.9999999999984304</c:v>
                </c:pt>
                <c:pt idx="6">
                  <c:v>2.5999999999984302</c:v>
                </c:pt>
                <c:pt idx="7">
                  <c:v>3.1999999999984303</c:v>
                </c:pt>
                <c:pt idx="8">
                  <c:v>3.7999999999984304</c:v>
                </c:pt>
                <c:pt idx="9">
                  <c:v>4.3999999999984301</c:v>
                </c:pt>
                <c:pt idx="10">
                  <c:v>4.9999999999984297</c:v>
                </c:pt>
                <c:pt idx="11">
                  <c:v>5</c:v>
                </c:pt>
                <c:pt idx="12">
                  <c:v>-1</c:v>
                </c:pt>
                <c:pt idx="13">
                  <c:v>-1.0000000000015701</c:v>
                </c:pt>
              </c:numCache>
            </c:numRef>
          </c:xVal>
          <c:yVal>
            <c:numRef>
              <c:f>PlotN!$AR$12:$BE$12</c:f>
              <c:numCache>
                <c:formatCode>General</c:formatCode>
                <c:ptCount val="14"/>
                <c:pt idx="0">
                  <c:v>3.9999999999984297</c:v>
                </c:pt>
                <c:pt idx="1">
                  <c:v>3.3999999999984296</c:v>
                </c:pt>
                <c:pt idx="2">
                  <c:v>2.7999999999984295</c:v>
                </c:pt>
                <c:pt idx="3">
                  <c:v>2.1999999999984294</c:v>
                </c:pt>
                <c:pt idx="4">
                  <c:v>1.5999999999984296</c:v>
                </c:pt>
                <c:pt idx="5">
                  <c:v>0.99999999999842948</c:v>
                </c:pt>
                <c:pt idx="6">
                  <c:v>0.39999999999842939</c:v>
                </c:pt>
                <c:pt idx="7">
                  <c:v>-0.20000000000157073</c:v>
                </c:pt>
                <c:pt idx="8">
                  <c:v>-0.80000000000157079</c:v>
                </c:pt>
                <c:pt idx="9">
                  <c:v>-1.4000000000015709</c:v>
                </c:pt>
                <c:pt idx="10">
                  <c:v>-2.0000000000015712</c:v>
                </c:pt>
                <c:pt idx="11">
                  <c:v>-2.0000000000000009</c:v>
                </c:pt>
                <c:pt idx="12">
                  <c:v>4</c:v>
                </c:pt>
                <c:pt idx="13">
                  <c:v>3.9999999999984297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79C2-4B61-8F67-863EC62A68B1}"/>
            </c:ext>
          </c:extLst>
        </c:ser>
        <c:ser>
          <c:idx val="10"/>
          <c:order val="11"/>
          <c:tx>
            <c:v>Normalkraft11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79C2-4B61-8F67-863EC62A68B1}"/>
              </c:ext>
            </c:extLst>
          </c:dPt>
          <c:xVal>
            <c:numRef>
              <c:f>PlotN!$AB$13:$AO$13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PlotN!$AR$13:$BE$13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79C2-4B61-8F67-863EC62A68B1}"/>
            </c:ext>
          </c:extLst>
        </c:ser>
        <c:ser>
          <c:idx val="11"/>
          <c:order val="12"/>
          <c:tx>
            <c:v>Normalkraft12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9C2-4B61-8F67-863EC62A68B1}"/>
              </c:ext>
            </c:extLst>
          </c:dPt>
          <c:xVal>
            <c:numRef>
              <c:f>PlotN!$AB$14:$AO$14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PlotN!$AR$14:$BE$14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79C2-4B61-8F67-863EC62A68B1}"/>
            </c:ext>
          </c:extLst>
        </c:ser>
        <c:ser>
          <c:idx val="12"/>
          <c:order val="13"/>
          <c:tx>
            <c:v>Normalkraft13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79C2-4B61-8F67-863EC62A68B1}"/>
              </c:ext>
            </c:extLst>
          </c:dPt>
          <c:xVal>
            <c:numRef>
              <c:f>PlotN!$AB$15:$AO$15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PlotN!$AR$15:$BE$15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79C2-4B61-8F67-863EC62A68B1}"/>
            </c:ext>
          </c:extLst>
        </c:ser>
        <c:ser>
          <c:idx val="13"/>
          <c:order val="14"/>
          <c:tx>
            <c:v>Normalkraft14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79C2-4B61-8F67-863EC62A68B1}"/>
              </c:ext>
            </c:extLst>
          </c:dPt>
          <c:xVal>
            <c:numRef>
              <c:f>PlotN!$AB$16:$AO$16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PlotN!$AR$16:$BE$16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79C2-4B61-8F67-863EC62A68B1}"/>
            </c:ext>
          </c:extLst>
        </c:ser>
        <c:ser>
          <c:idx val="14"/>
          <c:order val="15"/>
          <c:tx>
            <c:v>Normalkraft15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79C2-4B61-8F67-863EC62A68B1}"/>
              </c:ext>
            </c:extLst>
          </c:dPt>
          <c:xVal>
            <c:numRef>
              <c:f>PlotN!$AB$17:$AO$17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PlotN!$AR$17:$BE$17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79C2-4B61-8F67-863EC62A68B1}"/>
            </c:ext>
          </c:extLst>
        </c:ser>
        <c:ser>
          <c:idx val="15"/>
          <c:order val="16"/>
          <c:tx>
            <c:v>Normalkraft16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79C2-4B61-8F67-863EC62A68B1}"/>
              </c:ext>
            </c:extLst>
          </c:dPt>
          <c:xVal>
            <c:numRef>
              <c:f>PlotN!$AB$18:$AO$18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PlotN!$AR$18:$BE$18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79C2-4B61-8F67-863EC62A68B1}"/>
            </c:ext>
          </c:extLst>
        </c:ser>
        <c:ser>
          <c:idx val="16"/>
          <c:order val="17"/>
          <c:tx>
            <c:v>Normalkraft17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79C2-4B61-8F67-863EC62A68B1}"/>
              </c:ext>
            </c:extLst>
          </c:dPt>
          <c:xVal>
            <c:numRef>
              <c:f>PlotN!$AB$19:$AO$19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PlotN!$AR$19:$BE$19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79C2-4B61-8F67-863EC62A68B1}"/>
            </c:ext>
          </c:extLst>
        </c:ser>
        <c:ser>
          <c:idx val="17"/>
          <c:order val="18"/>
          <c:tx>
            <c:v>Normalkraft18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79C2-4B61-8F67-863EC62A68B1}"/>
              </c:ext>
            </c:extLst>
          </c:dPt>
          <c:xVal>
            <c:numRef>
              <c:f>PlotN!$AB$20:$AO$20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PlotN!$AR$20:$BE$20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79C2-4B61-8F67-863EC62A68B1}"/>
            </c:ext>
          </c:extLst>
        </c:ser>
        <c:ser>
          <c:idx val="18"/>
          <c:order val="19"/>
          <c:tx>
            <c:v>Normalkraft19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79C2-4B61-8F67-863EC62A68B1}"/>
              </c:ext>
            </c:extLst>
          </c:dPt>
          <c:xVal>
            <c:numRef>
              <c:f>PlotN!$AB$21:$AO$21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PlotN!$AR$21:$BE$21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79C2-4B61-8F67-863EC62A68B1}"/>
            </c:ext>
          </c:extLst>
        </c:ser>
        <c:ser>
          <c:idx val="19"/>
          <c:order val="20"/>
          <c:tx>
            <c:v>Normalkraft20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79C2-4B61-8F67-863EC62A68B1}"/>
              </c:ext>
            </c:extLst>
          </c:dPt>
          <c:xVal>
            <c:numRef>
              <c:f>PlotN!$AB$22:$AO$22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PlotN!$AR$22:$BE$22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C-79C2-4B61-8F67-863EC62A68B1}"/>
            </c:ext>
          </c:extLst>
        </c:ser>
        <c:ser>
          <c:idx val="21"/>
          <c:order val="21"/>
          <c:tx>
            <c:v>Normalkraft21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E-79C2-4B61-8F67-863EC62A68B1}"/>
              </c:ext>
            </c:extLst>
          </c:dPt>
          <c:xVal>
            <c:numRef>
              <c:f>PlotN!$AB$23:$AO$23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PlotN!$AR$23:$BE$23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79C2-4B61-8F67-863EC62A68B1}"/>
            </c:ext>
          </c:extLst>
        </c:ser>
        <c:ser>
          <c:idx val="22"/>
          <c:order val="22"/>
          <c:tx>
            <c:v>Normalkraft22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79C2-4B61-8F67-863EC62A68B1}"/>
              </c:ext>
            </c:extLst>
          </c:dPt>
          <c:xVal>
            <c:numRef>
              <c:f>PlotN!$AB$24:$AO$24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PlotN!$AR$24:$BE$24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79C2-4B61-8F67-863EC62A68B1}"/>
            </c:ext>
          </c:extLst>
        </c:ser>
        <c:ser>
          <c:idx val="23"/>
          <c:order val="23"/>
          <c:tx>
            <c:v>Normalkraft23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4-79C2-4B61-8F67-863EC62A68B1}"/>
              </c:ext>
            </c:extLst>
          </c:dPt>
          <c:xVal>
            <c:numRef>
              <c:f>PlotN!$AB$25:$AO$25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PlotN!$AR$25:$BE$25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5-79C2-4B61-8F67-863EC62A68B1}"/>
            </c:ext>
          </c:extLst>
        </c:ser>
        <c:ser>
          <c:idx val="24"/>
          <c:order val="24"/>
          <c:tx>
            <c:v>Normalkraft24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7-79C2-4B61-8F67-863EC62A68B1}"/>
              </c:ext>
            </c:extLst>
          </c:dPt>
          <c:xVal>
            <c:numRef>
              <c:f>PlotN!$AB$26:$AO$26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PlotN!$AR$26:$BE$26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8-79C2-4B61-8F67-863EC62A68B1}"/>
            </c:ext>
          </c:extLst>
        </c:ser>
        <c:ser>
          <c:idx val="25"/>
          <c:order val="25"/>
          <c:tx>
            <c:v>Normalkraft25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A-79C2-4B61-8F67-863EC62A68B1}"/>
              </c:ext>
            </c:extLst>
          </c:dPt>
          <c:xVal>
            <c:numRef>
              <c:f>PlotN!$AB$27:$AO$27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PlotN!$AR$27:$BE$27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B-79C2-4B61-8F67-863EC62A68B1}"/>
            </c:ext>
          </c:extLst>
        </c:ser>
        <c:ser>
          <c:idx val="26"/>
          <c:order val="26"/>
          <c:tx>
            <c:v>Normalkraft26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D-79C2-4B61-8F67-863EC62A68B1}"/>
              </c:ext>
            </c:extLst>
          </c:dPt>
          <c:xVal>
            <c:numRef>
              <c:f>PlotN!$AB$28:$AO$28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PlotN!$AR$28:$BE$28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79C2-4B61-8F67-863EC62A68B1}"/>
            </c:ext>
          </c:extLst>
        </c:ser>
        <c:ser>
          <c:idx val="27"/>
          <c:order val="27"/>
          <c:tx>
            <c:v>Normalkraft27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0-79C2-4B61-8F67-863EC62A68B1}"/>
              </c:ext>
            </c:extLst>
          </c:dPt>
          <c:xVal>
            <c:numRef>
              <c:f>PlotN!$AB$29:$AO$29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PlotN!$AR$29:$BE$29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1-79C2-4B61-8F67-863EC62A68B1}"/>
            </c:ext>
          </c:extLst>
        </c:ser>
        <c:ser>
          <c:idx val="28"/>
          <c:order val="28"/>
          <c:tx>
            <c:v>Normalkraft28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3-79C2-4B61-8F67-863EC62A68B1}"/>
              </c:ext>
            </c:extLst>
          </c:dPt>
          <c:xVal>
            <c:numRef>
              <c:f>PlotN!$AB$30:$AO$30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PlotN!$AR$30:$BE$30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4-79C2-4B61-8F67-863EC62A68B1}"/>
            </c:ext>
          </c:extLst>
        </c:ser>
        <c:ser>
          <c:idx val="29"/>
          <c:order val="29"/>
          <c:tx>
            <c:v>Normalkraft29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6-79C2-4B61-8F67-863EC62A68B1}"/>
              </c:ext>
            </c:extLst>
          </c:dPt>
          <c:xVal>
            <c:numRef>
              <c:f>PlotN!$AB$31:$AO$31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PlotN!$AR$31:$BE$31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7-79C2-4B61-8F67-863EC62A68B1}"/>
            </c:ext>
          </c:extLst>
        </c:ser>
        <c:ser>
          <c:idx val="30"/>
          <c:order val="30"/>
          <c:tx>
            <c:v>Normalkraft30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9-79C2-4B61-8F67-863EC62A68B1}"/>
              </c:ext>
            </c:extLst>
          </c:dPt>
          <c:xVal>
            <c:numRef>
              <c:f>PlotN!$AB$32:$AO$32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PlotN!$AR$32:$BE$32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A-79C2-4B61-8F67-863EC62A68B1}"/>
            </c:ext>
          </c:extLst>
        </c:ser>
        <c:ser>
          <c:idx val="31"/>
          <c:order val="31"/>
          <c:tx>
            <c:v>Normalkraft31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C-79C2-4B61-8F67-863EC62A68B1}"/>
              </c:ext>
            </c:extLst>
          </c:dPt>
          <c:xVal>
            <c:numRef>
              <c:f>PlotN!$AB$33:$AO$33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PlotN!$AR$33:$BE$33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D-79C2-4B61-8F67-863EC62A68B1}"/>
            </c:ext>
          </c:extLst>
        </c:ser>
        <c:ser>
          <c:idx val="32"/>
          <c:order val="32"/>
          <c:tx>
            <c:v>Normalkraft32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F-79C2-4B61-8F67-863EC62A68B1}"/>
              </c:ext>
            </c:extLst>
          </c:dPt>
          <c:xVal>
            <c:numRef>
              <c:f>PlotN!$AB$34:$AO$34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PlotN!$AR$34:$BE$34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0-79C2-4B61-8F67-863EC62A68B1}"/>
            </c:ext>
          </c:extLst>
        </c:ser>
        <c:ser>
          <c:idx val="33"/>
          <c:order val="33"/>
          <c:tx>
            <c:v>Normalkraft33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2-79C2-4B61-8F67-863EC62A68B1}"/>
              </c:ext>
            </c:extLst>
          </c:dPt>
          <c:xVal>
            <c:numRef>
              <c:f>PlotN!$AB$35:$AO$35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PlotN!$AR$35:$BE$35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3-79C2-4B61-8F67-863EC62A68B1}"/>
            </c:ext>
          </c:extLst>
        </c:ser>
        <c:ser>
          <c:idx val="34"/>
          <c:order val="34"/>
          <c:tx>
            <c:v>Normalkraft34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79C2-4B61-8F67-863EC62A68B1}"/>
              </c:ext>
            </c:extLst>
          </c:dPt>
          <c:xVal>
            <c:numRef>
              <c:f>PlotN!$AB$36:$AO$36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PlotN!$AR$36:$BE$36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6-79C2-4B61-8F67-863EC62A68B1}"/>
            </c:ext>
          </c:extLst>
        </c:ser>
        <c:ser>
          <c:idx val="35"/>
          <c:order val="35"/>
          <c:tx>
            <c:v>Normalkraft35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8-79C2-4B61-8F67-863EC62A68B1}"/>
              </c:ext>
            </c:extLst>
          </c:dPt>
          <c:xVal>
            <c:numRef>
              <c:f>PlotN!$AB$37:$AO$37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PlotN!$AR$37:$BE$37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9-79C2-4B61-8F67-863EC62A68B1}"/>
            </c:ext>
          </c:extLst>
        </c:ser>
        <c:ser>
          <c:idx val="36"/>
          <c:order val="36"/>
          <c:tx>
            <c:v>Normalkraft36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B-79C2-4B61-8F67-863EC62A68B1}"/>
              </c:ext>
            </c:extLst>
          </c:dPt>
          <c:xVal>
            <c:numRef>
              <c:f>PlotN!$AB$38:$AO$38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PlotN!$AR$38:$BE$38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C-79C2-4B61-8F67-863EC62A68B1}"/>
            </c:ext>
          </c:extLst>
        </c:ser>
        <c:ser>
          <c:idx val="37"/>
          <c:order val="37"/>
          <c:tx>
            <c:v>Normalkraft37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E-79C2-4B61-8F67-863EC62A68B1}"/>
              </c:ext>
            </c:extLst>
          </c:dPt>
          <c:xVal>
            <c:numRef>
              <c:f>PlotN!$AB$39:$AO$39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PlotN!$AR$39:$BE$39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F-79C2-4B61-8F67-863EC62A68B1}"/>
            </c:ext>
          </c:extLst>
        </c:ser>
        <c:ser>
          <c:idx val="38"/>
          <c:order val="38"/>
          <c:tx>
            <c:v>Normalkraft38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1-79C2-4B61-8F67-863EC62A68B1}"/>
              </c:ext>
            </c:extLst>
          </c:dPt>
          <c:xVal>
            <c:numRef>
              <c:f>PlotN!$AB$40:$AO$40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PlotN!$AR$40:$BE$40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2-79C2-4B61-8F67-863EC62A68B1}"/>
            </c:ext>
          </c:extLst>
        </c:ser>
        <c:ser>
          <c:idx val="39"/>
          <c:order val="39"/>
          <c:tx>
            <c:v>Normalkraft39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4-79C2-4B61-8F67-863EC62A68B1}"/>
              </c:ext>
            </c:extLst>
          </c:dPt>
          <c:xVal>
            <c:numRef>
              <c:f>PlotN!$AB$41:$AO$41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PlotN!$AR$41:$BE$41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5-79C2-4B61-8F67-863EC62A68B1}"/>
            </c:ext>
          </c:extLst>
        </c:ser>
        <c:ser>
          <c:idx val="40"/>
          <c:order val="40"/>
          <c:tx>
            <c:v>Normalkraft40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79C2-4B61-8F67-863EC62A68B1}"/>
              </c:ext>
            </c:extLst>
          </c:dPt>
          <c:xVal>
            <c:numRef>
              <c:f>PlotN!$AB$42:$AO$42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PlotN!$AR$42:$BE$42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8-79C2-4B61-8F67-863EC62A6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18824"/>
        <c:axId val="429614512"/>
      </c:scatterChart>
      <c:valAx>
        <c:axId val="429618824"/>
        <c:scaling>
          <c:orientation val="minMax"/>
        </c:scaling>
        <c:delete val="1"/>
        <c:axPos val="b"/>
        <c:numFmt formatCode="General" sourceLinked="1"/>
        <c:majorTickMark val="in"/>
        <c:minorTickMark val="out"/>
        <c:tickLblPos val="none"/>
        <c:crossAx val="429614512"/>
        <c:crosses val="max"/>
        <c:crossBetween val="midCat"/>
        <c:majorUnit val="1.0000000000000004E-6"/>
      </c:valAx>
      <c:valAx>
        <c:axId val="429614512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429618824"/>
        <c:crosses val="max"/>
        <c:crossBetween val="midCat"/>
        <c:majorUnit val="1.0000000000000004E-6"/>
      </c:valAx>
      <c:spPr>
        <a:solidFill>
          <a:srgbClr val="C0C0C0"/>
        </a:solidFill>
        <a:ln w="25400">
          <a:solidFill>
            <a:sysClr val="window" lastClr="FFFFFF">
              <a:lumMod val="65000"/>
            </a:sys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7272528433945757E-2"/>
          <c:y val="1.4288347835798264E-2"/>
          <c:w val="0.95945446873636275"/>
          <c:h val="0.96441605379053008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PlotQ!$BH$6:$BH$9</c:f>
              <c:numCache>
                <c:formatCode>General</c:formatCode>
                <c:ptCount val="4"/>
                <c:pt idx="0">
                  <c:v>-13.707293522489573</c:v>
                </c:pt>
                <c:pt idx="1">
                  <c:v>13.99416756686769</c:v>
                </c:pt>
                <c:pt idx="2">
                  <c:v>13.99416756686769</c:v>
                </c:pt>
                <c:pt idx="3">
                  <c:v>-13.707293522489573</c:v>
                </c:pt>
              </c:numCache>
            </c:numRef>
          </c:xVal>
          <c:yVal>
            <c:numRef>
              <c:f>PlotQ!$BI$6:$BI$9</c:f>
              <c:numCache>
                <c:formatCode>General</c:formatCode>
                <c:ptCount val="4"/>
                <c:pt idx="0">
                  <c:v>13.481199692854416</c:v>
                </c:pt>
                <c:pt idx="1">
                  <c:v>13.481199692854416</c:v>
                </c:pt>
                <c:pt idx="2">
                  <c:v>-14.220261396502847</c:v>
                </c:pt>
                <c:pt idx="3">
                  <c:v>-14.220261396502847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58-47EA-8A60-19D1F77CD0EA}"/>
            </c:ext>
          </c:extLst>
        </c:ser>
        <c:ser>
          <c:idx val="0"/>
          <c:order val="1"/>
          <c:tx>
            <c:v>Querkraft1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458-47EA-8A60-19D1F77CD0EA}"/>
              </c:ext>
            </c:extLst>
          </c:dPt>
          <c:xVal>
            <c:numRef>
              <c:f>PlotQ!$AB$3:$AO$3</c:f>
              <c:numCache>
                <c:formatCode>General</c:formatCode>
                <c:ptCount val="14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  <c:pt idx="11">
                  <c:v>-7.0000000000000036</c:v>
                </c:pt>
                <c:pt idx="12">
                  <c:v>-13</c:v>
                </c:pt>
                <c:pt idx="13">
                  <c:v>-13</c:v>
                </c:pt>
              </c:numCache>
            </c:numRef>
          </c:xVal>
          <c:yVal>
            <c:numRef>
              <c:f>PlotQ!$AR$3:$BE$3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458-47EA-8A60-19D1F77CD0EA}"/>
            </c:ext>
          </c:extLst>
        </c:ser>
        <c:ser>
          <c:idx val="1"/>
          <c:order val="2"/>
          <c:tx>
            <c:v>Querkraft2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458-47EA-8A60-19D1F77CD0EA}"/>
              </c:ext>
            </c:extLst>
          </c:dPt>
          <c:xVal>
            <c:numRef>
              <c:f>PlotQ!$AB$4:$AO$4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PlotQ!$AR$4:$BE$4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458-47EA-8A60-19D1F77CD0EA}"/>
            </c:ext>
          </c:extLst>
        </c:ser>
        <c:ser>
          <c:idx val="2"/>
          <c:order val="3"/>
          <c:tx>
            <c:v>Querkraft3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458-47EA-8A60-19D1F77CD0EA}"/>
              </c:ext>
            </c:extLst>
          </c:dPt>
          <c:xVal>
            <c:numRef>
              <c:f>PlotQ!$AB$5:$AO$5</c:f>
              <c:numCache>
                <c:formatCode>General</c:formatCode>
                <c:ptCount val="1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  <c:pt idx="5">
                  <c:v>-7</c:v>
                </c:pt>
                <c:pt idx="6">
                  <c:v>-7</c:v>
                </c:pt>
                <c:pt idx="7">
                  <c:v>-7</c:v>
                </c:pt>
                <c:pt idx="8">
                  <c:v>-7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PlotQ!$AR$5:$BE$5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458-47EA-8A60-19D1F77CD0EA}"/>
            </c:ext>
          </c:extLst>
        </c:ser>
        <c:ser>
          <c:idx val="3"/>
          <c:order val="4"/>
          <c:tx>
            <c:v>Querkraft4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458-47EA-8A60-19D1F77CD0EA}"/>
              </c:ext>
            </c:extLst>
          </c:dPt>
          <c:xVal>
            <c:numRef>
              <c:f>PlotQ!$AB$6:$AO$6</c:f>
              <c:numCache>
                <c:formatCode>General</c:formatCode>
                <c:ptCount val="1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PlotQ!$AR$6:$BE$6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458-47EA-8A60-19D1F77CD0EA}"/>
            </c:ext>
          </c:extLst>
        </c:ser>
        <c:ser>
          <c:idx val="4"/>
          <c:order val="5"/>
          <c:tx>
            <c:v>Querkraft5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458-47EA-8A60-19D1F77CD0EA}"/>
              </c:ext>
            </c:extLst>
          </c:dPt>
          <c:xVal>
            <c:numRef>
              <c:f>PlotQ!$AB$7:$AO$7</c:f>
              <c:numCache>
                <c:formatCode>General</c:formatCode>
                <c:ptCount val="14"/>
                <c:pt idx="0">
                  <c:v>13.286874044378116</c:v>
                </c:pt>
                <c:pt idx="1">
                  <c:v>12.786874044378116</c:v>
                </c:pt>
                <c:pt idx="2">
                  <c:v>12.286874044378116</c:v>
                </c:pt>
                <c:pt idx="3">
                  <c:v>11.786874044378116</c:v>
                </c:pt>
                <c:pt idx="4">
                  <c:v>11.286874044378116</c:v>
                </c:pt>
                <c:pt idx="5">
                  <c:v>10.786874044378116</c:v>
                </c:pt>
                <c:pt idx="6">
                  <c:v>10.286874044378116</c:v>
                </c:pt>
                <c:pt idx="7">
                  <c:v>9.7868740443781164</c:v>
                </c:pt>
                <c:pt idx="8">
                  <c:v>9.2868740443781164</c:v>
                </c:pt>
                <c:pt idx="9">
                  <c:v>8.7868740443781164</c:v>
                </c:pt>
                <c:pt idx="10">
                  <c:v>8.2868740443781164</c:v>
                </c:pt>
                <c:pt idx="11">
                  <c:v>5</c:v>
                </c:pt>
                <c:pt idx="12">
                  <c:v>10</c:v>
                </c:pt>
                <c:pt idx="13">
                  <c:v>13.286874044378116</c:v>
                </c:pt>
              </c:numCache>
            </c:numRef>
          </c:xVal>
          <c:yVal>
            <c:numRef>
              <c:f>PlotQ!$AR$7:$BE$7</c:f>
              <c:numCache>
                <c:formatCode>General</c:formatCode>
                <c:ptCount val="14"/>
                <c:pt idx="0">
                  <c:v>1.2609382963515694</c:v>
                </c:pt>
                <c:pt idx="1">
                  <c:v>0.66093829635156931</c:v>
                </c:pt>
                <c:pt idx="2">
                  <c:v>6.0938296351569221E-2</c:v>
                </c:pt>
                <c:pt idx="3">
                  <c:v>-0.53906170364843087</c:v>
                </c:pt>
                <c:pt idx="4">
                  <c:v>-1.139061703648431</c:v>
                </c:pt>
                <c:pt idx="5">
                  <c:v>-1.739061703648431</c:v>
                </c:pt>
                <c:pt idx="6">
                  <c:v>-2.3390617036484311</c:v>
                </c:pt>
                <c:pt idx="7">
                  <c:v>-2.9390617036484312</c:v>
                </c:pt>
                <c:pt idx="8">
                  <c:v>-3.5390617036484313</c:v>
                </c:pt>
                <c:pt idx="9">
                  <c:v>-4.1390617036484318</c:v>
                </c:pt>
                <c:pt idx="10">
                  <c:v>-4.7390617036484315</c:v>
                </c:pt>
                <c:pt idx="11">
                  <c:v>-2.0000000000000009</c:v>
                </c:pt>
                <c:pt idx="12">
                  <c:v>4</c:v>
                </c:pt>
                <c:pt idx="13">
                  <c:v>1.2609382963515694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458-47EA-8A60-19D1F77CD0EA}"/>
            </c:ext>
          </c:extLst>
        </c:ser>
        <c:ser>
          <c:idx val="5"/>
          <c:order val="6"/>
          <c:tx>
            <c:v>Querkraft6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458-47EA-8A60-19D1F77CD0EA}"/>
              </c:ext>
            </c:extLst>
          </c:dPt>
          <c:xVal>
            <c:numRef>
              <c:f>PlotQ!$AB$8:$AO$8</c:f>
              <c:numCache>
                <c:formatCode>General</c:formatCode>
                <c:ptCount val="14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  <c:pt idx="11">
                  <c:v>-7.0000000000000036</c:v>
                </c:pt>
                <c:pt idx="12">
                  <c:v>-13</c:v>
                </c:pt>
                <c:pt idx="13">
                  <c:v>-13</c:v>
                </c:pt>
              </c:numCache>
            </c:numRef>
          </c:xVal>
          <c:yVal>
            <c:numRef>
              <c:f>PlotQ!$AR$8:$BE$8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458-47EA-8A60-19D1F77CD0EA}"/>
            </c:ext>
          </c:extLst>
        </c:ser>
        <c:ser>
          <c:idx val="6"/>
          <c:order val="7"/>
          <c:tx>
            <c:v>Querkraft7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458-47EA-8A60-19D1F77CD0EA}"/>
              </c:ext>
            </c:extLst>
          </c:dPt>
          <c:xVal>
            <c:numRef>
              <c:f>PlotQ!$AB$9:$AO$9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PlotQ!$AR$9:$BE$9</c:f>
              <c:numCache>
                <c:formatCode>General</c:formatCode>
                <c:ptCount val="1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458-47EA-8A60-19D1F77CD0EA}"/>
            </c:ext>
          </c:extLst>
        </c:ser>
        <c:ser>
          <c:idx val="7"/>
          <c:order val="8"/>
          <c:tx>
            <c:v>Querkraft8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458-47EA-8A60-19D1F77CD0EA}"/>
              </c:ext>
            </c:extLst>
          </c:dPt>
          <c:xVal>
            <c:numRef>
              <c:f>PlotQ!$AB$10:$AO$10</c:f>
              <c:numCache>
                <c:formatCode>General</c:formatCode>
                <c:ptCount val="14"/>
                <c:pt idx="0">
                  <c:v>-1</c:v>
                </c:pt>
                <c:pt idx="1">
                  <c:v>-0.39999999999999991</c:v>
                </c:pt>
                <c:pt idx="2">
                  <c:v>0.20000000000000018</c:v>
                </c:pt>
                <c:pt idx="3">
                  <c:v>0.80000000000000027</c:v>
                </c:pt>
                <c:pt idx="4">
                  <c:v>1.4000000000000004</c:v>
                </c:pt>
                <c:pt idx="5">
                  <c:v>2.0000000000000004</c:v>
                </c:pt>
                <c:pt idx="6">
                  <c:v>2.6000000000000005</c:v>
                </c:pt>
                <c:pt idx="7">
                  <c:v>3.2000000000000006</c:v>
                </c:pt>
                <c:pt idx="8">
                  <c:v>3.8000000000000007</c:v>
                </c:pt>
                <c:pt idx="9">
                  <c:v>4.4000000000000004</c:v>
                </c:pt>
                <c:pt idx="10">
                  <c:v>5</c:v>
                </c:pt>
                <c:pt idx="11">
                  <c:v>5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PlotQ!$AR$10:$BE$10</c:f>
              <c:numCache>
                <c:formatCode>General</c:formatCode>
                <c:ptCount val="1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458-47EA-8A60-19D1F77CD0EA}"/>
            </c:ext>
          </c:extLst>
        </c:ser>
        <c:ser>
          <c:idx val="8"/>
          <c:order val="9"/>
          <c:tx>
            <c:v>Querkraft9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458-47EA-8A60-19D1F77CD0EA}"/>
              </c:ext>
            </c:extLst>
          </c:dPt>
          <c:xVal>
            <c:numRef>
              <c:f>PlotQ!$AB$11:$AO$11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PlotQ!$AR$11:$BE$11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458-47EA-8A60-19D1F77CD0EA}"/>
            </c:ext>
          </c:extLst>
        </c:ser>
        <c:ser>
          <c:idx val="9"/>
          <c:order val="10"/>
          <c:tx>
            <c:v>Querkraft10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458-47EA-8A60-19D1F77CD0EA}"/>
              </c:ext>
            </c:extLst>
          </c:dPt>
          <c:xVal>
            <c:numRef>
              <c:f>PlotQ!$AB$12:$AO$12</c:f>
              <c:numCache>
                <c:formatCode>General</c:formatCode>
                <c:ptCount val="14"/>
                <c:pt idx="0">
                  <c:v>-1</c:v>
                </c:pt>
                <c:pt idx="1">
                  <c:v>-0.39999999999999991</c:v>
                </c:pt>
                <c:pt idx="2">
                  <c:v>0.20000000000000018</c:v>
                </c:pt>
                <c:pt idx="3">
                  <c:v>0.80000000000000027</c:v>
                </c:pt>
                <c:pt idx="4">
                  <c:v>1.4000000000000004</c:v>
                </c:pt>
                <c:pt idx="5">
                  <c:v>2.0000000000000004</c:v>
                </c:pt>
                <c:pt idx="6">
                  <c:v>2.6000000000000005</c:v>
                </c:pt>
                <c:pt idx="7">
                  <c:v>3.2000000000000006</c:v>
                </c:pt>
                <c:pt idx="8">
                  <c:v>3.8000000000000007</c:v>
                </c:pt>
                <c:pt idx="9">
                  <c:v>4.4000000000000004</c:v>
                </c:pt>
                <c:pt idx="10">
                  <c:v>5</c:v>
                </c:pt>
                <c:pt idx="11">
                  <c:v>5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PlotQ!$AR$12:$BE$12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7458-47EA-8A60-19D1F77CD0EA}"/>
            </c:ext>
          </c:extLst>
        </c:ser>
        <c:ser>
          <c:idx val="10"/>
          <c:order val="11"/>
          <c:tx>
            <c:v>Querkraft11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7458-47EA-8A60-19D1F77CD0EA}"/>
              </c:ext>
            </c:extLst>
          </c:dPt>
          <c:xVal>
            <c:numRef>
              <c:f>PlotQ!$AB$13:$AO$13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PlotQ!$AR$13:$BE$13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7458-47EA-8A60-19D1F77CD0EA}"/>
            </c:ext>
          </c:extLst>
        </c:ser>
        <c:ser>
          <c:idx val="11"/>
          <c:order val="12"/>
          <c:tx>
            <c:v>Querkraft12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458-47EA-8A60-19D1F77CD0EA}"/>
              </c:ext>
            </c:extLst>
          </c:dPt>
          <c:xVal>
            <c:numRef>
              <c:f>PlotQ!$AB$14:$AO$14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PlotQ!$AR$14:$BE$14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7458-47EA-8A60-19D1F77CD0EA}"/>
            </c:ext>
          </c:extLst>
        </c:ser>
        <c:ser>
          <c:idx val="12"/>
          <c:order val="13"/>
          <c:tx>
            <c:v>Querkraft13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7458-47EA-8A60-19D1F77CD0EA}"/>
              </c:ext>
            </c:extLst>
          </c:dPt>
          <c:xVal>
            <c:numRef>
              <c:f>PlotQ!$AB$15:$AO$15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PlotQ!$AR$15:$BE$15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7458-47EA-8A60-19D1F77CD0EA}"/>
            </c:ext>
          </c:extLst>
        </c:ser>
        <c:ser>
          <c:idx val="13"/>
          <c:order val="14"/>
          <c:tx>
            <c:v>Querkraft14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7458-47EA-8A60-19D1F77CD0EA}"/>
              </c:ext>
            </c:extLst>
          </c:dPt>
          <c:xVal>
            <c:numRef>
              <c:f>PlotQ!$AB$16:$AO$16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PlotQ!$AR$16:$BE$16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7458-47EA-8A60-19D1F77CD0EA}"/>
            </c:ext>
          </c:extLst>
        </c:ser>
        <c:ser>
          <c:idx val="14"/>
          <c:order val="15"/>
          <c:tx>
            <c:v>Querkraft15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7458-47EA-8A60-19D1F77CD0EA}"/>
              </c:ext>
            </c:extLst>
          </c:dPt>
          <c:xVal>
            <c:numRef>
              <c:f>PlotQ!$AB$17:$AO$17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PlotQ!$AR$17:$BE$17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7458-47EA-8A60-19D1F77CD0EA}"/>
            </c:ext>
          </c:extLst>
        </c:ser>
        <c:ser>
          <c:idx val="15"/>
          <c:order val="16"/>
          <c:tx>
            <c:v>Querkraft16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7458-47EA-8A60-19D1F77CD0EA}"/>
              </c:ext>
            </c:extLst>
          </c:dPt>
          <c:xVal>
            <c:numRef>
              <c:f>PlotQ!$AB$18:$AO$18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PlotQ!$AR$18:$BE$18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7458-47EA-8A60-19D1F77CD0EA}"/>
            </c:ext>
          </c:extLst>
        </c:ser>
        <c:ser>
          <c:idx val="16"/>
          <c:order val="17"/>
          <c:tx>
            <c:v>Querkraft17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7458-47EA-8A60-19D1F77CD0EA}"/>
              </c:ext>
            </c:extLst>
          </c:dPt>
          <c:xVal>
            <c:numRef>
              <c:f>PlotQ!$AB$19:$AO$19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PlotQ!$AR$19:$BE$19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7458-47EA-8A60-19D1F77CD0EA}"/>
            </c:ext>
          </c:extLst>
        </c:ser>
        <c:ser>
          <c:idx val="17"/>
          <c:order val="18"/>
          <c:tx>
            <c:v>Querkraft18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7458-47EA-8A60-19D1F77CD0EA}"/>
              </c:ext>
            </c:extLst>
          </c:dPt>
          <c:xVal>
            <c:numRef>
              <c:f>PlotQ!$AB$20:$AO$20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PlotQ!$AR$20:$BE$20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7458-47EA-8A60-19D1F77CD0EA}"/>
            </c:ext>
          </c:extLst>
        </c:ser>
        <c:ser>
          <c:idx val="18"/>
          <c:order val="19"/>
          <c:tx>
            <c:v>Querkraft19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7458-47EA-8A60-19D1F77CD0EA}"/>
              </c:ext>
            </c:extLst>
          </c:dPt>
          <c:xVal>
            <c:numRef>
              <c:f>PlotQ!$AB$21:$AO$21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PlotQ!$AR$21:$BE$21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7458-47EA-8A60-19D1F77CD0EA}"/>
            </c:ext>
          </c:extLst>
        </c:ser>
        <c:ser>
          <c:idx val="19"/>
          <c:order val="20"/>
          <c:tx>
            <c:v>Querkraft20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7458-47EA-8A60-19D1F77CD0EA}"/>
              </c:ext>
            </c:extLst>
          </c:dPt>
          <c:xVal>
            <c:numRef>
              <c:f>PlotQ!$AB$22:$AO$22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PlotQ!$AR$22:$BE$22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C-7458-47EA-8A60-19D1F77CD0EA}"/>
            </c:ext>
          </c:extLst>
        </c:ser>
        <c:ser>
          <c:idx val="21"/>
          <c:order val="21"/>
          <c:tx>
            <c:v>Querkraft21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E-7458-47EA-8A60-19D1F77CD0EA}"/>
              </c:ext>
            </c:extLst>
          </c:dPt>
          <c:xVal>
            <c:numRef>
              <c:f>PlotQ!$AB$23:$AO$23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PlotQ!$AR$23:$BE$23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7458-47EA-8A60-19D1F77CD0EA}"/>
            </c:ext>
          </c:extLst>
        </c:ser>
        <c:ser>
          <c:idx val="22"/>
          <c:order val="22"/>
          <c:tx>
            <c:v>Querkraft22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7458-47EA-8A60-19D1F77CD0EA}"/>
              </c:ext>
            </c:extLst>
          </c:dPt>
          <c:xVal>
            <c:numRef>
              <c:f>PlotQ!$AB$24:$AO$24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PlotQ!$AR$24:$BE$24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7458-47EA-8A60-19D1F77CD0EA}"/>
            </c:ext>
          </c:extLst>
        </c:ser>
        <c:ser>
          <c:idx val="23"/>
          <c:order val="23"/>
          <c:tx>
            <c:v>Querkraft23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4-7458-47EA-8A60-19D1F77CD0EA}"/>
              </c:ext>
            </c:extLst>
          </c:dPt>
          <c:xVal>
            <c:numRef>
              <c:f>PlotQ!$AB$25:$AO$25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PlotQ!$AR$25:$BE$25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5-7458-47EA-8A60-19D1F77CD0EA}"/>
            </c:ext>
          </c:extLst>
        </c:ser>
        <c:ser>
          <c:idx val="24"/>
          <c:order val="24"/>
          <c:tx>
            <c:v>Querkraft24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7-7458-47EA-8A60-19D1F77CD0EA}"/>
              </c:ext>
            </c:extLst>
          </c:dPt>
          <c:xVal>
            <c:numRef>
              <c:f>PlotQ!$AB$26:$AO$26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PlotQ!$AR$26:$BE$26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8-7458-47EA-8A60-19D1F77CD0EA}"/>
            </c:ext>
          </c:extLst>
        </c:ser>
        <c:ser>
          <c:idx val="25"/>
          <c:order val="25"/>
          <c:tx>
            <c:v>Querkraft25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A-7458-47EA-8A60-19D1F77CD0EA}"/>
              </c:ext>
            </c:extLst>
          </c:dPt>
          <c:xVal>
            <c:numRef>
              <c:f>PlotQ!$AB$27:$AO$27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PlotQ!$AR$27:$BE$27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B-7458-47EA-8A60-19D1F77CD0EA}"/>
            </c:ext>
          </c:extLst>
        </c:ser>
        <c:ser>
          <c:idx val="26"/>
          <c:order val="26"/>
          <c:tx>
            <c:v>Querkraft26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D-7458-47EA-8A60-19D1F77CD0EA}"/>
              </c:ext>
            </c:extLst>
          </c:dPt>
          <c:xVal>
            <c:numRef>
              <c:f>PlotQ!$AB$28:$AO$28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PlotQ!$AR$28:$BE$28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7458-47EA-8A60-19D1F77CD0EA}"/>
            </c:ext>
          </c:extLst>
        </c:ser>
        <c:ser>
          <c:idx val="27"/>
          <c:order val="27"/>
          <c:tx>
            <c:v>Querkraft27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0-7458-47EA-8A60-19D1F77CD0EA}"/>
              </c:ext>
            </c:extLst>
          </c:dPt>
          <c:xVal>
            <c:numRef>
              <c:f>PlotQ!$AB$29:$AO$29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PlotQ!$AR$29:$BE$29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1-7458-47EA-8A60-19D1F77CD0EA}"/>
            </c:ext>
          </c:extLst>
        </c:ser>
        <c:ser>
          <c:idx val="28"/>
          <c:order val="28"/>
          <c:tx>
            <c:v>Querkraft28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3-7458-47EA-8A60-19D1F77CD0EA}"/>
              </c:ext>
            </c:extLst>
          </c:dPt>
          <c:xVal>
            <c:numRef>
              <c:f>PlotQ!$AB$30:$AO$30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PlotQ!$AR$30:$BE$30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4-7458-47EA-8A60-19D1F77CD0EA}"/>
            </c:ext>
          </c:extLst>
        </c:ser>
        <c:ser>
          <c:idx val="29"/>
          <c:order val="29"/>
          <c:tx>
            <c:v>Querkraft29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6-7458-47EA-8A60-19D1F77CD0EA}"/>
              </c:ext>
            </c:extLst>
          </c:dPt>
          <c:xVal>
            <c:numRef>
              <c:f>PlotQ!$AB$31:$AO$31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PlotQ!$AR$31:$BE$31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7-7458-47EA-8A60-19D1F77CD0EA}"/>
            </c:ext>
          </c:extLst>
        </c:ser>
        <c:ser>
          <c:idx val="30"/>
          <c:order val="30"/>
          <c:tx>
            <c:v>Querkraft30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9-7458-47EA-8A60-19D1F77CD0EA}"/>
              </c:ext>
            </c:extLst>
          </c:dPt>
          <c:xVal>
            <c:numRef>
              <c:f>PlotQ!$AB$32:$AO$32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PlotQ!$AR$32:$BE$32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A-7458-47EA-8A60-19D1F77CD0EA}"/>
            </c:ext>
          </c:extLst>
        </c:ser>
        <c:ser>
          <c:idx val="31"/>
          <c:order val="31"/>
          <c:tx>
            <c:v>Querkraft31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C-7458-47EA-8A60-19D1F77CD0EA}"/>
              </c:ext>
            </c:extLst>
          </c:dPt>
          <c:xVal>
            <c:numRef>
              <c:f>PlotQ!$AB$33:$AO$33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PlotQ!$AR$33:$BE$33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D-7458-47EA-8A60-19D1F77CD0EA}"/>
            </c:ext>
          </c:extLst>
        </c:ser>
        <c:ser>
          <c:idx val="32"/>
          <c:order val="32"/>
          <c:tx>
            <c:v>Querkraft32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F-7458-47EA-8A60-19D1F77CD0EA}"/>
              </c:ext>
            </c:extLst>
          </c:dPt>
          <c:xVal>
            <c:numRef>
              <c:f>PlotQ!$AB$34:$AO$34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PlotQ!$AR$34:$BE$34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0-7458-47EA-8A60-19D1F77CD0EA}"/>
            </c:ext>
          </c:extLst>
        </c:ser>
        <c:ser>
          <c:idx val="33"/>
          <c:order val="33"/>
          <c:tx>
            <c:v>Querkraft33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2-7458-47EA-8A60-19D1F77CD0EA}"/>
              </c:ext>
            </c:extLst>
          </c:dPt>
          <c:xVal>
            <c:numRef>
              <c:f>PlotQ!$AB$35:$AO$35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PlotQ!$AR$35:$BE$35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3-7458-47EA-8A60-19D1F77CD0EA}"/>
            </c:ext>
          </c:extLst>
        </c:ser>
        <c:ser>
          <c:idx val="34"/>
          <c:order val="34"/>
          <c:tx>
            <c:v>Querkraft34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7458-47EA-8A60-19D1F77CD0EA}"/>
              </c:ext>
            </c:extLst>
          </c:dPt>
          <c:xVal>
            <c:numRef>
              <c:f>PlotQ!$AB$36:$AO$36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PlotQ!$AR$36:$BE$36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6-7458-47EA-8A60-19D1F77CD0EA}"/>
            </c:ext>
          </c:extLst>
        </c:ser>
        <c:ser>
          <c:idx val="35"/>
          <c:order val="35"/>
          <c:tx>
            <c:v>Querkraft35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8-7458-47EA-8A60-19D1F77CD0EA}"/>
              </c:ext>
            </c:extLst>
          </c:dPt>
          <c:xVal>
            <c:numRef>
              <c:f>PlotQ!$AB$37:$AO$37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PlotQ!$AR$37:$BE$37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9-7458-47EA-8A60-19D1F77CD0EA}"/>
            </c:ext>
          </c:extLst>
        </c:ser>
        <c:ser>
          <c:idx val="36"/>
          <c:order val="36"/>
          <c:tx>
            <c:v>Querkraft36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B-7458-47EA-8A60-19D1F77CD0EA}"/>
              </c:ext>
            </c:extLst>
          </c:dPt>
          <c:xVal>
            <c:numRef>
              <c:f>PlotQ!$AB$38:$AO$38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PlotQ!$AR$38:$BE$38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C-7458-47EA-8A60-19D1F77CD0EA}"/>
            </c:ext>
          </c:extLst>
        </c:ser>
        <c:ser>
          <c:idx val="37"/>
          <c:order val="37"/>
          <c:tx>
            <c:v>Querkraft37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E-7458-47EA-8A60-19D1F77CD0EA}"/>
              </c:ext>
            </c:extLst>
          </c:dPt>
          <c:xVal>
            <c:numRef>
              <c:f>PlotQ!$AB$39:$AO$39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PlotQ!$AR$39:$BE$39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F-7458-47EA-8A60-19D1F77CD0EA}"/>
            </c:ext>
          </c:extLst>
        </c:ser>
        <c:ser>
          <c:idx val="38"/>
          <c:order val="38"/>
          <c:tx>
            <c:v>Querkraft38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1-7458-47EA-8A60-19D1F77CD0EA}"/>
              </c:ext>
            </c:extLst>
          </c:dPt>
          <c:xVal>
            <c:numRef>
              <c:f>PlotQ!$AB$40:$AO$40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PlotQ!$AR$40:$BE$40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2-7458-47EA-8A60-19D1F77CD0EA}"/>
            </c:ext>
          </c:extLst>
        </c:ser>
        <c:ser>
          <c:idx val="39"/>
          <c:order val="39"/>
          <c:tx>
            <c:v>Querkraft39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4-7458-47EA-8A60-19D1F77CD0EA}"/>
              </c:ext>
            </c:extLst>
          </c:dPt>
          <c:xVal>
            <c:numRef>
              <c:f>PlotQ!$AB$41:$AO$41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PlotQ!$AR$41:$BE$41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5-7458-47EA-8A60-19D1F77CD0EA}"/>
            </c:ext>
          </c:extLst>
        </c:ser>
        <c:ser>
          <c:idx val="40"/>
          <c:order val="40"/>
          <c:tx>
            <c:v>Querkraft40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7458-47EA-8A60-19D1F77CD0EA}"/>
              </c:ext>
            </c:extLst>
          </c:dPt>
          <c:xVal>
            <c:numRef>
              <c:f>PlotQ!$AB$42:$AO$42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PlotQ!$AR$42:$BE$42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8-7458-47EA-8A60-19D1F77CD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19216"/>
        <c:axId val="429614904"/>
      </c:scatterChart>
      <c:valAx>
        <c:axId val="42961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9614904"/>
        <c:crosses val="max"/>
        <c:crossBetween val="midCat"/>
        <c:majorUnit val="1.0000000000000005E-2"/>
      </c:valAx>
      <c:valAx>
        <c:axId val="42961490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429619216"/>
        <c:crosses val="max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5113884069576046E-2"/>
          <c:y val="1.7171991808748354E-2"/>
          <c:w val="0.95202872846339748"/>
          <c:h val="0.96399149760477876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PlotM!$BH$6:$BH$9</c:f>
              <c:numCache>
                <c:formatCode>General</c:formatCode>
                <c:ptCount val="4"/>
                <c:pt idx="0">
                  <c:v>-14.448691859177892</c:v>
                </c:pt>
                <c:pt idx="1">
                  <c:v>9.735565903556008</c:v>
                </c:pt>
                <c:pt idx="2">
                  <c:v>9.735565903556008</c:v>
                </c:pt>
                <c:pt idx="3">
                  <c:v>-14.448691859177892</c:v>
                </c:pt>
              </c:numCache>
            </c:numRef>
          </c:xVal>
          <c:yVal>
            <c:numRef>
              <c:f>PlotM!$BI$6:$BI$9</c:f>
              <c:numCache>
                <c:formatCode>General</c:formatCode>
                <c:ptCount val="4"/>
                <c:pt idx="0">
                  <c:v>13.09212888136695</c:v>
                </c:pt>
                <c:pt idx="1">
                  <c:v>13.09212888136695</c:v>
                </c:pt>
                <c:pt idx="2">
                  <c:v>-11.09212888136695</c:v>
                </c:pt>
                <c:pt idx="3">
                  <c:v>-11.09212888136695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A1-4D02-A307-DD1DBF5E2900}"/>
            </c:ext>
          </c:extLst>
        </c:ser>
        <c:ser>
          <c:idx val="0"/>
          <c:order val="1"/>
          <c:tx>
            <c:v>Moment1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PlotM!$AB$3:$AO$3</c:f>
              <c:numCache>
                <c:formatCode>General</c:formatCode>
                <c:ptCount val="14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  <c:pt idx="11">
                  <c:v>-7.0000000000000036</c:v>
                </c:pt>
                <c:pt idx="12">
                  <c:v>-13</c:v>
                </c:pt>
                <c:pt idx="13">
                  <c:v>-13</c:v>
                </c:pt>
              </c:numCache>
            </c:numRef>
          </c:xVal>
          <c:yVal>
            <c:numRef>
              <c:f>PlotM!$AR$3:$BE$3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1"/>
          <c:order val="2"/>
          <c:tx>
            <c:v>Moment2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PlotM!$AB$4:$AO$4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PlotM!$AR$4:$BE$4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2"/>
          <c:order val="3"/>
          <c:tx>
            <c:v>Moment3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PlotM!$AB$5:$AO$5</c:f>
              <c:numCache>
                <c:formatCode>General</c:formatCode>
                <c:ptCount val="1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  <c:pt idx="5">
                  <c:v>-7</c:v>
                </c:pt>
                <c:pt idx="6">
                  <c:v>-7</c:v>
                </c:pt>
                <c:pt idx="7">
                  <c:v>-7</c:v>
                </c:pt>
                <c:pt idx="8">
                  <c:v>-7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PlotM!$AR$5:$BE$5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3"/>
          <c:order val="4"/>
          <c:tx>
            <c:v>Moment4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PlotM!$AB$6:$AO$6</c:f>
              <c:numCache>
                <c:formatCode>General</c:formatCode>
                <c:ptCount val="1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PlotM!$AR$6:$BE$6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4"/>
          <c:order val="5"/>
          <c:tx>
            <c:v>Moment5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PlotM!$AB$7:$AO$7</c:f>
              <c:numCache>
                <c:formatCode>General</c:formatCode>
                <c:ptCount val="14"/>
                <c:pt idx="0">
                  <c:v>6.7131259556218827</c:v>
                </c:pt>
                <c:pt idx="1">
                  <c:v>6.8705007644975069</c:v>
                </c:pt>
                <c:pt idx="2">
                  <c:v>7.0278755733731302</c:v>
                </c:pt>
                <c:pt idx="3">
                  <c:v>7.1852503822487535</c:v>
                </c:pt>
                <c:pt idx="4">
                  <c:v>7.3426251911243767</c:v>
                </c:pt>
                <c:pt idx="5">
                  <c:v>7.5</c:v>
                </c:pt>
                <c:pt idx="6">
                  <c:v>7.6573748088756233</c:v>
                </c:pt>
                <c:pt idx="7">
                  <c:v>7.8147496177512465</c:v>
                </c:pt>
                <c:pt idx="8">
                  <c:v>7.9721244266268698</c:v>
                </c:pt>
                <c:pt idx="9">
                  <c:v>8.1294992355024931</c:v>
                </c:pt>
                <c:pt idx="10">
                  <c:v>8.2868740443781164</c:v>
                </c:pt>
                <c:pt idx="11">
                  <c:v>5</c:v>
                </c:pt>
                <c:pt idx="12">
                  <c:v>10</c:v>
                </c:pt>
                <c:pt idx="13">
                  <c:v>6.7131259556218827</c:v>
                </c:pt>
              </c:numCache>
            </c:numRef>
          </c:xVal>
          <c:yVal>
            <c:numRef>
              <c:f>PlotM!$AR$7:$BE$7</c:f>
              <c:numCache>
                <c:formatCode>General</c:formatCode>
                <c:ptCount val="14"/>
                <c:pt idx="0">
                  <c:v>6.7390617036484315</c:v>
                </c:pt>
                <c:pt idx="1">
                  <c:v>5.5912493629187443</c:v>
                </c:pt>
                <c:pt idx="2">
                  <c:v>4.4434370221890589</c:v>
                </c:pt>
                <c:pt idx="3">
                  <c:v>3.2956246814593717</c:v>
                </c:pt>
                <c:pt idx="4">
                  <c:v>2.1478123407296859</c:v>
                </c:pt>
                <c:pt idx="5">
                  <c:v>0.99999999999999956</c:v>
                </c:pt>
                <c:pt idx="6">
                  <c:v>-0.14781234072968663</c:v>
                </c:pt>
                <c:pt idx="7">
                  <c:v>-1.2956246814593728</c:v>
                </c:pt>
                <c:pt idx="8">
                  <c:v>-2.4434370221890593</c:v>
                </c:pt>
                <c:pt idx="9">
                  <c:v>-3.5912493629187452</c:v>
                </c:pt>
                <c:pt idx="10">
                  <c:v>-4.7390617036484315</c:v>
                </c:pt>
                <c:pt idx="11">
                  <c:v>-2.0000000000000009</c:v>
                </c:pt>
                <c:pt idx="12">
                  <c:v>4</c:v>
                </c:pt>
                <c:pt idx="13">
                  <c:v>6.7390617036484315</c:v>
                </c:pt>
              </c:numCache>
            </c:numRef>
          </c:yVal>
          <c:smooth val="0"/>
        </c:ser>
        <c:ser>
          <c:idx val="5"/>
          <c:order val="6"/>
          <c:tx>
            <c:v>Moment6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PlotM!$AB$8:$AO$8</c:f>
              <c:numCache>
                <c:formatCode>General</c:formatCode>
                <c:ptCount val="14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  <c:pt idx="11">
                  <c:v>-7.0000000000000036</c:v>
                </c:pt>
                <c:pt idx="12">
                  <c:v>-13</c:v>
                </c:pt>
                <c:pt idx="13">
                  <c:v>-13</c:v>
                </c:pt>
              </c:numCache>
            </c:numRef>
          </c:xVal>
          <c:yVal>
            <c:numRef>
              <c:f>PlotM!$AR$8:$BE$8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6"/>
          <c:order val="7"/>
          <c:tx>
            <c:v>Moment7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PlotM!$AB$9:$AO$9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PlotM!$AR$9:$BE$9</c:f>
              <c:numCache>
                <c:formatCode>General</c:formatCode>
                <c:ptCount val="1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</c:numCache>
            </c:numRef>
          </c:yVal>
          <c:smooth val="0"/>
        </c:ser>
        <c:ser>
          <c:idx val="7"/>
          <c:order val="8"/>
          <c:tx>
            <c:v>Moment8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PlotM!$AB$10:$AO$10</c:f>
              <c:numCache>
                <c:formatCode>General</c:formatCode>
                <c:ptCount val="14"/>
                <c:pt idx="0">
                  <c:v>-1</c:v>
                </c:pt>
                <c:pt idx="1">
                  <c:v>-0.39999999999999991</c:v>
                </c:pt>
                <c:pt idx="2">
                  <c:v>0.20000000000000018</c:v>
                </c:pt>
                <c:pt idx="3">
                  <c:v>0.80000000000000027</c:v>
                </c:pt>
                <c:pt idx="4">
                  <c:v>1.4000000000000004</c:v>
                </c:pt>
                <c:pt idx="5">
                  <c:v>2.0000000000000004</c:v>
                </c:pt>
                <c:pt idx="6">
                  <c:v>2.6000000000000005</c:v>
                </c:pt>
                <c:pt idx="7">
                  <c:v>3.2000000000000006</c:v>
                </c:pt>
                <c:pt idx="8">
                  <c:v>3.8000000000000007</c:v>
                </c:pt>
                <c:pt idx="9">
                  <c:v>4.4000000000000004</c:v>
                </c:pt>
                <c:pt idx="10">
                  <c:v>5</c:v>
                </c:pt>
                <c:pt idx="11">
                  <c:v>5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PlotM!$AR$10:$BE$10</c:f>
              <c:numCache>
                <c:formatCode>General</c:formatCode>
                <c:ptCount val="1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</c:numCache>
            </c:numRef>
          </c:yVal>
          <c:smooth val="0"/>
        </c:ser>
        <c:ser>
          <c:idx val="8"/>
          <c:order val="9"/>
          <c:tx>
            <c:v>Moment9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PlotM!$AB$11:$AO$11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PlotM!$AR$11:$BE$11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9"/>
          <c:order val="10"/>
          <c:tx>
            <c:v>Moment10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PlotM!$AB$12:$AO$12</c:f>
              <c:numCache>
                <c:formatCode>General</c:formatCode>
                <c:ptCount val="14"/>
                <c:pt idx="0">
                  <c:v>-1</c:v>
                </c:pt>
                <c:pt idx="1">
                  <c:v>-0.39999999999999991</c:v>
                </c:pt>
                <c:pt idx="2">
                  <c:v>0.20000000000000018</c:v>
                </c:pt>
                <c:pt idx="3">
                  <c:v>0.80000000000000027</c:v>
                </c:pt>
                <c:pt idx="4">
                  <c:v>1.4000000000000004</c:v>
                </c:pt>
                <c:pt idx="5">
                  <c:v>2.0000000000000004</c:v>
                </c:pt>
                <c:pt idx="6">
                  <c:v>2.6000000000000005</c:v>
                </c:pt>
                <c:pt idx="7">
                  <c:v>3.2000000000000006</c:v>
                </c:pt>
                <c:pt idx="8">
                  <c:v>3.8000000000000007</c:v>
                </c:pt>
                <c:pt idx="9">
                  <c:v>4.4000000000000004</c:v>
                </c:pt>
                <c:pt idx="10">
                  <c:v>5</c:v>
                </c:pt>
                <c:pt idx="11">
                  <c:v>5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PlotM!$AR$12:$BE$12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10"/>
          <c:order val="11"/>
          <c:tx>
            <c:v>Moment11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PlotM!$AB$13:$AO$13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PlotM!$AR$13:$BE$13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11"/>
          <c:order val="12"/>
          <c:tx>
            <c:v>Moment12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PlotM!$AB$14:$AO$14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PlotM!$AR$14:$BE$14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12"/>
          <c:order val="13"/>
          <c:tx>
            <c:v>Moment13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PlotM!$AB$15:$AO$15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PlotM!$AR$15:$BE$15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13"/>
          <c:order val="14"/>
          <c:tx>
            <c:v>Moment14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PlotM!$AB$16:$AO$16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PlotM!$AR$16:$BE$16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14"/>
          <c:order val="15"/>
          <c:tx>
            <c:v>Moment15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PlotM!$AB$17:$AO$17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PlotM!$AR$17:$BE$17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15"/>
          <c:order val="16"/>
          <c:tx>
            <c:v>Moment16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PlotM!$AB$18:$AO$18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PlotM!$AR$18:$BE$18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16"/>
          <c:order val="17"/>
          <c:tx>
            <c:v>Moment17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PlotM!$AB$19:$AO$19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PlotM!$AR$19:$BE$19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17"/>
          <c:order val="18"/>
          <c:tx>
            <c:v>Moment18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PlotM!$AB$20:$AO$20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PlotM!$AR$20:$BE$20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18"/>
          <c:order val="19"/>
          <c:tx>
            <c:v>Moment19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PlotM!$AB$21:$AO$21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PlotM!$AR$21:$BE$21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19"/>
          <c:order val="20"/>
          <c:tx>
            <c:v>Moment20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PlotM!$AB$22:$AO$22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PlotM!$AR$22:$BE$22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21"/>
          <c:order val="21"/>
          <c:tx>
            <c:v>Moment21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PlotM!$AB$23:$AO$23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PlotM!$AR$23:$BE$23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22"/>
          <c:order val="22"/>
          <c:tx>
            <c:v>Moment22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PlotM!$AB$24:$AO$24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PlotM!$AR$24:$BE$24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23"/>
          <c:order val="23"/>
          <c:tx>
            <c:v>Moment23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PlotM!$AB$25:$AO$25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PlotM!$AR$25:$BE$25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24"/>
          <c:order val="24"/>
          <c:tx>
            <c:v>Moment24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PlotM!$AB$26:$AO$26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PlotM!$AR$26:$BE$26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25"/>
          <c:order val="25"/>
          <c:tx>
            <c:v>Moment25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PlotM!$AB$27:$AO$27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PlotM!$AR$27:$BE$27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26"/>
          <c:order val="26"/>
          <c:tx>
            <c:v>Moment26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PlotM!$AB$28:$AO$28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PlotM!$AR$28:$BE$28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27"/>
          <c:order val="27"/>
          <c:tx>
            <c:v>Moment27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PlotM!$AB$29:$AO$29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PlotM!$AR$29:$BE$29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28"/>
          <c:order val="28"/>
          <c:tx>
            <c:v>Moment28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PlotM!$AB$30:$AO$30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PlotM!$AR$30:$BE$30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29"/>
          <c:order val="29"/>
          <c:tx>
            <c:v>Moment29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PlotM!$AB$31:$AO$31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PlotM!$AR$31:$BE$31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0"/>
          <c:order val="30"/>
          <c:tx>
            <c:v>Moment30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PlotM!$AB$32:$AO$32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PlotM!$AR$32:$BE$32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1"/>
          <c:order val="31"/>
          <c:tx>
            <c:v>Moment31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PlotM!$AB$33:$AO$33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PlotM!$AR$33:$BE$33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2"/>
          <c:order val="32"/>
          <c:tx>
            <c:v>Moment32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PlotM!$AB$34:$AO$34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PlotM!$AR$34:$BE$34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3"/>
          <c:order val="33"/>
          <c:tx>
            <c:v>Moment33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PlotM!$AB$35:$AO$35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PlotM!$AR$35:$BE$35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4"/>
          <c:order val="34"/>
          <c:tx>
            <c:v>Moment34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PlotM!$AB$36:$AO$36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PlotM!$AR$36:$BE$36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5"/>
          <c:order val="35"/>
          <c:tx>
            <c:v>Moment35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PlotM!$AB$37:$AO$37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PlotM!$AR$37:$BE$37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6"/>
          <c:order val="36"/>
          <c:tx>
            <c:v>Moment36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PlotM!$AB$38:$AO$38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PlotM!$AR$38:$BE$38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7"/>
          <c:order val="37"/>
          <c:tx>
            <c:v>Moment37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PlotM!$AB$39:$AO$39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PlotM!$AR$39:$BE$39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8"/>
          <c:order val="38"/>
          <c:tx>
            <c:v>Moment38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PlotM!$AB$40:$AO$40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PlotM!$AR$40:$BE$40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39"/>
          <c:order val="39"/>
          <c:tx>
            <c:v>Moment39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PlotM!$AB$41:$AO$41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PlotM!$AR$41:$BE$41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40"/>
          <c:order val="40"/>
          <c:tx>
            <c:v>Moment40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PlotM!$AB$42:$AO$42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PlotM!$AR$42:$BE$42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18040"/>
        <c:axId val="429618432"/>
        <c:extLst xmlns:c16r2="http://schemas.microsoft.com/office/drawing/2015/06/chart"/>
      </c:scatterChart>
      <c:valAx>
        <c:axId val="42961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9618432"/>
        <c:crosses val="max"/>
        <c:crossBetween val="midCat"/>
        <c:majorUnit val="1.0000000000000005E-2"/>
      </c:valAx>
      <c:valAx>
        <c:axId val="429618432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429618040"/>
        <c:crosses val="max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5113884069576053E-2"/>
          <c:y val="2.1991268002795182E-2"/>
          <c:w val="0.95202872846339748"/>
          <c:h val="0.96399149760477876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PlotS!$BH$6:$BH$9</c:f>
              <c:numCache>
                <c:formatCode>General</c:formatCode>
                <c:ptCount val="4"/>
                <c:pt idx="0">
                  <c:v>-13.384864324004713</c:v>
                </c:pt>
                <c:pt idx="1">
                  <c:v>10.384864324004713</c:v>
                </c:pt>
                <c:pt idx="2">
                  <c:v>10.384864324004713</c:v>
                </c:pt>
                <c:pt idx="3">
                  <c:v>-13.384864324004713</c:v>
                </c:pt>
              </c:numCache>
            </c:numRef>
          </c:xVal>
          <c:yVal>
            <c:numRef>
              <c:f>PlotS!$BI$6:$BI$9</c:f>
              <c:numCache>
                <c:formatCode>General</c:formatCode>
                <c:ptCount val="4"/>
                <c:pt idx="0">
                  <c:v>12.884864324004713</c:v>
                </c:pt>
                <c:pt idx="1">
                  <c:v>12.884864324004713</c:v>
                </c:pt>
                <c:pt idx="2">
                  <c:v>-10.884864324004713</c:v>
                </c:pt>
                <c:pt idx="3">
                  <c:v>-10.884864324004713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A1-4D02-A307-DD1DBF5E2900}"/>
            </c:ext>
          </c:extLst>
        </c:ser>
        <c:ser>
          <c:idx val="41"/>
          <c:order val="1"/>
          <c:tx>
            <c:v>SensA1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PlotS!$AB$3:$AO$3</c:f>
              <c:numCache>
                <c:formatCode>General</c:formatCode>
                <c:ptCount val="14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  <c:pt idx="11">
                  <c:v>-7.0000000000000036</c:v>
                </c:pt>
                <c:pt idx="12">
                  <c:v>-13</c:v>
                </c:pt>
                <c:pt idx="13">
                  <c:v>-13</c:v>
                </c:pt>
              </c:numCache>
            </c:numRef>
          </c:xVal>
          <c:yVal>
            <c:numRef>
              <c:f>PlotS!$AR$3:$BE$3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42"/>
          <c:order val="2"/>
          <c:tx>
            <c:v>SensA2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PlotS!$AB$4:$AO$4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PlotS!$AR$4:$BE$4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43"/>
          <c:order val="3"/>
          <c:tx>
            <c:v>SensA3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PlotS!$AB$5:$AO$5</c:f>
              <c:numCache>
                <c:formatCode>General</c:formatCode>
                <c:ptCount val="1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  <c:pt idx="5">
                  <c:v>-7</c:v>
                </c:pt>
                <c:pt idx="6">
                  <c:v>-7</c:v>
                </c:pt>
                <c:pt idx="7">
                  <c:v>-7</c:v>
                </c:pt>
                <c:pt idx="8">
                  <c:v>-7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PlotS!$AR$5:$BE$5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44"/>
          <c:order val="4"/>
          <c:tx>
            <c:v>SensA4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PlotS!$AB$6:$AO$6</c:f>
              <c:numCache>
                <c:formatCode>General</c:formatCode>
                <c:ptCount val="1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PlotS!$AR$6:$BE$6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45"/>
          <c:order val="5"/>
          <c:tx>
            <c:v>SensA5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PlotS!$AB$7:$AO$7</c:f>
              <c:numCache>
                <c:formatCode>General</c:formatCode>
                <c:ptCount val="14"/>
                <c:pt idx="0">
                  <c:v>10</c:v>
                </c:pt>
                <c:pt idx="1">
                  <c:v>9.5</c:v>
                </c:pt>
                <c:pt idx="2">
                  <c:v>9</c:v>
                </c:pt>
                <c:pt idx="3">
                  <c:v>8.5</c:v>
                </c:pt>
                <c:pt idx="4">
                  <c:v>8</c:v>
                </c:pt>
                <c:pt idx="5">
                  <c:v>7.5</c:v>
                </c:pt>
                <c:pt idx="6">
                  <c:v>7</c:v>
                </c:pt>
                <c:pt idx="7">
                  <c:v>6.5</c:v>
                </c:pt>
                <c:pt idx="8">
                  <c:v>6</c:v>
                </c:pt>
                <c:pt idx="9">
                  <c:v>5.5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PlotS!$AR$7:$BE$7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46"/>
          <c:order val="6"/>
          <c:tx>
            <c:v>SensA6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PlotS!$AB$8:$AO$8</c:f>
              <c:numCache>
                <c:formatCode>General</c:formatCode>
                <c:ptCount val="14"/>
                <c:pt idx="0">
                  <c:v>-13</c:v>
                </c:pt>
                <c:pt idx="1">
                  <c:v>-12.4</c:v>
                </c:pt>
                <c:pt idx="2">
                  <c:v>-11.8</c:v>
                </c:pt>
                <c:pt idx="3">
                  <c:v>-11.200000000000001</c:v>
                </c:pt>
                <c:pt idx="4">
                  <c:v>-10.600000000000001</c:v>
                </c:pt>
                <c:pt idx="5">
                  <c:v>-10.000000000000002</c:v>
                </c:pt>
                <c:pt idx="6">
                  <c:v>-9.4000000000000021</c:v>
                </c:pt>
                <c:pt idx="7">
                  <c:v>-8.8000000000000025</c:v>
                </c:pt>
                <c:pt idx="8">
                  <c:v>-8.2000000000000028</c:v>
                </c:pt>
                <c:pt idx="9">
                  <c:v>-7.6000000000000032</c:v>
                </c:pt>
                <c:pt idx="10">
                  <c:v>-7.0000000000000036</c:v>
                </c:pt>
                <c:pt idx="11">
                  <c:v>-7.0000000000000036</c:v>
                </c:pt>
                <c:pt idx="12">
                  <c:v>-13</c:v>
                </c:pt>
                <c:pt idx="13">
                  <c:v>-13</c:v>
                </c:pt>
              </c:numCache>
            </c:numRef>
          </c:xVal>
          <c:yVal>
            <c:numRef>
              <c:f>PlotS!$AR$8:$BE$8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47"/>
          <c:order val="7"/>
          <c:tx>
            <c:v>SensA7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PlotS!$AB$9:$AO$9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PlotS!$AR$9:$BE$9</c:f>
              <c:numCache>
                <c:formatCode>General</c:formatCode>
                <c:ptCount val="1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</c:numCache>
            </c:numRef>
          </c:yVal>
          <c:smooth val="0"/>
        </c:ser>
        <c:ser>
          <c:idx val="48"/>
          <c:order val="8"/>
          <c:tx>
            <c:v>SensA8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PlotS!$AB$10:$AO$10</c:f>
              <c:numCache>
                <c:formatCode>General</c:formatCode>
                <c:ptCount val="14"/>
                <c:pt idx="0">
                  <c:v>-1</c:v>
                </c:pt>
                <c:pt idx="1">
                  <c:v>-0.39999999999999991</c:v>
                </c:pt>
                <c:pt idx="2">
                  <c:v>0.20000000000000018</c:v>
                </c:pt>
                <c:pt idx="3">
                  <c:v>0.80000000000000027</c:v>
                </c:pt>
                <c:pt idx="4">
                  <c:v>1.4000000000000004</c:v>
                </c:pt>
                <c:pt idx="5">
                  <c:v>2.0000000000000004</c:v>
                </c:pt>
                <c:pt idx="6">
                  <c:v>2.6000000000000005</c:v>
                </c:pt>
                <c:pt idx="7">
                  <c:v>3.2000000000000006</c:v>
                </c:pt>
                <c:pt idx="8">
                  <c:v>3.8000000000000007</c:v>
                </c:pt>
                <c:pt idx="9">
                  <c:v>4.4000000000000004</c:v>
                </c:pt>
                <c:pt idx="10">
                  <c:v>5</c:v>
                </c:pt>
                <c:pt idx="11">
                  <c:v>5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PlotS!$AR$10:$BE$10</c:f>
              <c:numCache>
                <c:formatCode>General</c:formatCode>
                <c:ptCount val="14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</c:numCache>
            </c:numRef>
          </c:yVal>
          <c:smooth val="0"/>
        </c:ser>
        <c:ser>
          <c:idx val="49"/>
          <c:order val="9"/>
          <c:tx>
            <c:v>SensA9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PlotS!$AB$11:$AO$11</c:f>
              <c:numCache>
                <c:formatCode>General</c:formatCode>
                <c:ptCount val="14"/>
                <c:pt idx="0">
                  <c:v>-7</c:v>
                </c:pt>
                <c:pt idx="1">
                  <c:v>-6.4</c:v>
                </c:pt>
                <c:pt idx="2">
                  <c:v>-5.8000000000000007</c:v>
                </c:pt>
                <c:pt idx="3">
                  <c:v>-5.2000000000000011</c:v>
                </c:pt>
                <c:pt idx="4">
                  <c:v>-4.6000000000000014</c:v>
                </c:pt>
                <c:pt idx="5">
                  <c:v>-4.0000000000000018</c:v>
                </c:pt>
                <c:pt idx="6">
                  <c:v>-3.4000000000000017</c:v>
                </c:pt>
                <c:pt idx="7">
                  <c:v>-2.8000000000000016</c:v>
                </c:pt>
                <c:pt idx="8">
                  <c:v>-2.2000000000000015</c:v>
                </c:pt>
                <c:pt idx="9">
                  <c:v>-1.6000000000000014</c:v>
                </c:pt>
                <c:pt idx="10">
                  <c:v>-1.0000000000000013</c:v>
                </c:pt>
                <c:pt idx="11">
                  <c:v>-1.0000000000000013</c:v>
                </c:pt>
                <c:pt idx="12">
                  <c:v>-7</c:v>
                </c:pt>
                <c:pt idx="13">
                  <c:v>-7</c:v>
                </c:pt>
              </c:numCache>
            </c:numRef>
          </c:xVal>
          <c:yVal>
            <c:numRef>
              <c:f>PlotS!$AR$11:$BE$11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50"/>
          <c:order val="10"/>
          <c:tx>
            <c:v>SensA10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PlotS!$AB$12:$AO$12</c:f>
              <c:numCache>
                <c:formatCode>General</c:formatCode>
                <c:ptCount val="14"/>
                <c:pt idx="0">
                  <c:v>-1</c:v>
                </c:pt>
                <c:pt idx="1">
                  <c:v>-0.39999999999999991</c:v>
                </c:pt>
                <c:pt idx="2">
                  <c:v>0.20000000000000018</c:v>
                </c:pt>
                <c:pt idx="3">
                  <c:v>0.80000000000000027</c:v>
                </c:pt>
                <c:pt idx="4">
                  <c:v>1.4000000000000004</c:v>
                </c:pt>
                <c:pt idx="5">
                  <c:v>2.0000000000000004</c:v>
                </c:pt>
                <c:pt idx="6">
                  <c:v>2.6000000000000005</c:v>
                </c:pt>
                <c:pt idx="7">
                  <c:v>3.2000000000000006</c:v>
                </c:pt>
                <c:pt idx="8">
                  <c:v>3.8000000000000007</c:v>
                </c:pt>
                <c:pt idx="9">
                  <c:v>4.4000000000000004</c:v>
                </c:pt>
                <c:pt idx="10">
                  <c:v>5</c:v>
                </c:pt>
                <c:pt idx="11">
                  <c:v>5</c:v>
                </c:pt>
                <c:pt idx="12">
                  <c:v>-1</c:v>
                </c:pt>
                <c:pt idx="13">
                  <c:v>-1</c:v>
                </c:pt>
              </c:numCache>
            </c:numRef>
          </c:xVal>
          <c:yVal>
            <c:numRef>
              <c:f>PlotS!$AR$12:$BE$12</c:f>
              <c:numCache>
                <c:formatCode>General</c:formatCode>
                <c:ptCount val="14"/>
                <c:pt idx="0">
                  <c:v>4</c:v>
                </c:pt>
                <c:pt idx="1">
                  <c:v>3.4</c:v>
                </c:pt>
                <c:pt idx="2">
                  <c:v>2.8</c:v>
                </c:pt>
                <c:pt idx="3">
                  <c:v>2.1999999999999997</c:v>
                </c:pt>
                <c:pt idx="4">
                  <c:v>1.5999999999999996</c:v>
                </c:pt>
                <c:pt idx="5">
                  <c:v>0.99999999999999956</c:v>
                </c:pt>
                <c:pt idx="6">
                  <c:v>0.39999999999999947</c:v>
                </c:pt>
                <c:pt idx="7">
                  <c:v>-0.20000000000000062</c:v>
                </c:pt>
                <c:pt idx="8">
                  <c:v>-0.80000000000000071</c:v>
                </c:pt>
                <c:pt idx="9">
                  <c:v>-1.4000000000000008</c:v>
                </c:pt>
                <c:pt idx="10">
                  <c:v>-2.0000000000000009</c:v>
                </c:pt>
                <c:pt idx="11">
                  <c:v>-2.0000000000000009</c:v>
                </c:pt>
                <c:pt idx="12">
                  <c:v>4</c:v>
                </c:pt>
                <c:pt idx="13">
                  <c:v>4</c:v>
                </c:pt>
              </c:numCache>
            </c:numRef>
          </c:yVal>
          <c:smooth val="0"/>
        </c:ser>
        <c:ser>
          <c:idx val="51"/>
          <c:order val="11"/>
          <c:tx>
            <c:v>SensA11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PlotS!$AB$13:$AO$13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PlotS!$AR$13:$BE$13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52"/>
          <c:order val="12"/>
          <c:tx>
            <c:v>SensA12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PlotS!$AB$14:$AO$14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PlotS!$AR$14:$BE$14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53"/>
          <c:order val="13"/>
          <c:tx>
            <c:v>SensA13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PlotS!$AB$15:$AO$15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PlotS!$AR$15:$BE$15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54"/>
          <c:order val="14"/>
          <c:tx>
            <c:v>SensA14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PlotS!$AB$16:$AO$16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PlotS!$AR$16:$BE$16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55"/>
          <c:order val="15"/>
          <c:tx>
            <c:v>SensA15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PlotS!$AB$17:$AO$17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PlotS!$AR$17:$BE$17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56"/>
          <c:order val="16"/>
          <c:tx>
            <c:v>SensA16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PlotS!$AB$18:$AO$18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PlotS!$AR$18:$BE$18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57"/>
          <c:order val="17"/>
          <c:tx>
            <c:v>SensA17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PlotS!$AB$19:$AO$19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PlotS!$AR$19:$BE$19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58"/>
          <c:order val="18"/>
          <c:tx>
            <c:v>SensA18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PlotS!$AB$20:$AO$20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PlotS!$AR$20:$BE$20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59"/>
          <c:order val="19"/>
          <c:tx>
            <c:v>SensA19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PlotS!$AB$21:$AO$21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PlotS!$AR$21:$BE$21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0"/>
          <c:order val="20"/>
          <c:tx>
            <c:v>SensA20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PlotS!$AB$22:$AO$22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PlotS!$AR$22:$BE$22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1"/>
          <c:order val="21"/>
          <c:tx>
            <c:v>SensA21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PlotS!$AB$23:$AO$23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PlotS!$AR$23:$BE$23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2"/>
          <c:order val="22"/>
          <c:tx>
            <c:v>SensA22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PlotS!$AB$24:$AO$24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PlotS!$AR$24:$BE$24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3"/>
          <c:order val="23"/>
          <c:tx>
            <c:v>SensA23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PlotS!$AB$25:$AO$25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PlotS!$AR$25:$BE$25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4"/>
          <c:order val="24"/>
          <c:tx>
            <c:v>SensA24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PlotS!$AB$26:$AO$26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PlotS!$AR$26:$BE$26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5"/>
          <c:order val="25"/>
          <c:tx>
            <c:v>SensA25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PlotS!$AB$27:$AO$27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PlotS!$AR$27:$BE$27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6"/>
          <c:order val="26"/>
          <c:tx>
            <c:v>SensA26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PlotS!$AB$28:$AO$28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PlotS!$AR$28:$BE$28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7"/>
          <c:order val="27"/>
          <c:tx>
            <c:v>SensA27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PlotS!$AB$29:$AO$29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PlotS!$AR$29:$BE$29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8"/>
          <c:order val="28"/>
          <c:tx>
            <c:v>SensA28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PlotS!$AB$30:$AO$30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PlotS!$AR$30:$BE$30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69"/>
          <c:order val="29"/>
          <c:tx>
            <c:v>SensA29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PlotS!$AB$31:$AO$31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PlotS!$AR$31:$BE$31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0"/>
          <c:order val="30"/>
          <c:tx>
            <c:v>SensA30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PlotS!$AB$32:$AO$32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PlotS!$AR$32:$BE$32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1"/>
          <c:order val="31"/>
          <c:tx>
            <c:v>SensA31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PlotS!$AB$33:$AO$33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PlotS!$AR$33:$BE$33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2"/>
          <c:order val="32"/>
          <c:tx>
            <c:v>SensA32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PlotS!$AB$34:$AO$34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PlotS!$AR$34:$BE$34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3"/>
          <c:order val="33"/>
          <c:tx>
            <c:v>SensA33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PlotS!$AB$35:$AO$35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PlotS!$AR$35:$BE$35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4"/>
          <c:order val="34"/>
          <c:tx>
            <c:v>SensA34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PlotS!$AB$36:$AO$36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PlotS!$AR$36:$BE$36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5"/>
          <c:order val="35"/>
          <c:tx>
            <c:v>SensA35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PlotS!$AB$37:$AO$37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PlotS!$AR$37:$BE$37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6"/>
          <c:order val="36"/>
          <c:tx>
            <c:v>SensA36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PlotS!$AB$38:$AO$38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PlotS!$AR$38:$BE$38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7"/>
          <c:order val="37"/>
          <c:tx>
            <c:v>SensA37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PlotS!$AB$39:$AO$39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PlotS!$AR$39:$BE$39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8"/>
          <c:order val="38"/>
          <c:tx>
            <c:v>SensA38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PlotS!$AB$40:$AO$40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PlotS!$AR$40:$BE$40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79"/>
          <c:order val="39"/>
          <c:tx>
            <c:v>SensA39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PlotS!$AB$41:$AO$41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PlotS!$AR$41:$BE$41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ser>
          <c:idx val="80"/>
          <c:order val="40"/>
          <c:tx>
            <c:v>SensA40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xVal>
            <c:numRef>
              <c:f>PlotS!$AB$42:$AO$42</c:f>
              <c:numCache>
                <c:formatCode>General</c:formatCode>
                <c:ptCount val="14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</c:numCache>
            </c:numRef>
          </c:xVal>
          <c:yVal>
            <c:numRef>
              <c:f>PlotS!$AR$42:$BE$42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12552"/>
        <c:axId val="429612160"/>
        <c:extLst xmlns:c16r2="http://schemas.microsoft.com/office/drawing/2015/06/chart"/>
      </c:scatterChart>
      <c:valAx>
        <c:axId val="429612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9612160"/>
        <c:crosses val="max"/>
        <c:crossBetween val="midCat"/>
        <c:majorUnit val="1.0000000000000005E-2"/>
      </c:valAx>
      <c:valAx>
        <c:axId val="42961216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429612552"/>
        <c:crosses val="max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04300019290464E-2"/>
          <c:y val="2.0815777839513636E-2"/>
          <c:w val="0.89626795514196422"/>
          <c:h val="0.91456392598571445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'L-V'!$B$2:$B$501</c:f>
              <c:numCache>
                <c:formatCode>General</c:formatCode>
                <c:ptCount val="500"/>
                <c:pt idx="0">
                  <c:v>0</c:v>
                </c:pt>
                <c:pt idx="1">
                  <c:v>0.32962796092033386</c:v>
                </c:pt>
                <c:pt idx="2">
                  <c:v>0.32962754368782043</c:v>
                </c:pt>
                <c:pt idx="3">
                  <c:v>-0.29684954881668091</c:v>
                </c:pt>
                <c:pt idx="4">
                  <c:v>-0.29684907197952271</c:v>
                </c:pt>
                <c:pt idx="5">
                  <c:v>-0.3504769504070282</c:v>
                </c:pt>
                <c:pt idx="6">
                  <c:v>0.64631283283233643</c:v>
                </c:pt>
                <c:pt idx="7">
                  <c:v>0.34103506803512573</c:v>
                </c:pt>
                <c:pt idx="8">
                  <c:v>0.34103545546531677</c:v>
                </c:pt>
                <c:pt idx="9">
                  <c:v>0.34103572368621826</c:v>
                </c:pt>
                <c:pt idx="10">
                  <c:v>0.34103590250015259</c:v>
                </c:pt>
                <c:pt idx="11">
                  <c:v>-0.3504769504070282</c:v>
                </c:pt>
                <c:pt idx="12">
                  <c:v>-0.35047441720962524</c:v>
                </c:pt>
                <c:pt idx="13">
                  <c:v>-0.35047408938407898</c:v>
                </c:pt>
                <c:pt idx="14">
                  <c:v>-0.35047385096549988</c:v>
                </c:pt>
                <c:pt idx="15">
                  <c:v>-0.35047364234924316</c:v>
                </c:pt>
                <c:pt idx="16">
                  <c:v>0.64641082286834717</c:v>
                </c:pt>
                <c:pt idx="17">
                  <c:v>0.42639684677124023</c:v>
                </c:pt>
                <c:pt idx="18">
                  <c:v>0.38122573494911194</c:v>
                </c:pt>
                <c:pt idx="19">
                  <c:v>0.36961662769317627</c:v>
                </c:pt>
                <c:pt idx="20">
                  <c:v>-0.6961403489112854</c:v>
                </c:pt>
                <c:pt idx="21">
                  <c:v>-0.36334657669067383</c:v>
                </c:pt>
                <c:pt idx="22">
                  <c:v>-0.36231380701065063</c:v>
                </c:pt>
                <c:pt idx="23">
                  <c:v>-0.36231088638305664</c:v>
                </c:pt>
                <c:pt idx="24">
                  <c:v>-0.36231070756912231</c:v>
                </c:pt>
                <c:pt idx="25">
                  <c:v>-2.7018634136766195E-3</c:v>
                </c:pt>
                <c:pt idx="26">
                  <c:v>-2.7018636465072632E-3</c:v>
                </c:pt>
                <c:pt idx="27">
                  <c:v>-2.4302245583385229E-4</c:v>
                </c:pt>
                <c:pt idx="28">
                  <c:v>-2.4302245583385229E-4</c:v>
                </c:pt>
                <c:pt idx="29">
                  <c:v>-0.15724743902683258</c:v>
                </c:pt>
                <c:pt idx="30">
                  <c:v>-0.15724745392799377</c:v>
                </c:pt>
                <c:pt idx="31">
                  <c:v>-0.15724745392799377</c:v>
                </c:pt>
                <c:pt idx="32">
                  <c:v>-0.15724745392799377</c:v>
                </c:pt>
                <c:pt idx="33">
                  <c:v>-0.24083240330219269</c:v>
                </c:pt>
                <c:pt idx="34">
                  <c:v>-0.24083267152309418</c:v>
                </c:pt>
                <c:pt idx="35">
                  <c:v>-0.41165336966514587</c:v>
                </c:pt>
                <c:pt idx="36">
                  <c:v>-0.41165226697921753</c:v>
                </c:pt>
                <c:pt idx="37">
                  <c:v>0.15699464082717896</c:v>
                </c:pt>
                <c:pt idx="38">
                  <c:v>0.15699456632137299</c:v>
                </c:pt>
                <c:pt idx="39">
                  <c:v>0.35750871896743774</c:v>
                </c:pt>
                <c:pt idx="40">
                  <c:v>0.35750964283943176</c:v>
                </c:pt>
                <c:pt idx="41">
                  <c:v>0.5313144326210022</c:v>
                </c:pt>
                <c:pt idx="42">
                  <c:v>0.48346751928329468</c:v>
                </c:pt>
                <c:pt idx="43">
                  <c:v>0.48088815808296204</c:v>
                </c:pt>
                <c:pt idx="44">
                  <c:v>0.4807426929473877</c:v>
                </c:pt>
                <c:pt idx="45">
                  <c:v>0.48073643445968628</c:v>
                </c:pt>
                <c:pt idx="46">
                  <c:v>-0.48871994018554688</c:v>
                </c:pt>
                <c:pt idx="47">
                  <c:v>-0.48872071504592896</c:v>
                </c:pt>
                <c:pt idx="48">
                  <c:v>-0.48872122168540955</c:v>
                </c:pt>
                <c:pt idx="49">
                  <c:v>-0.4887215793132782</c:v>
                </c:pt>
                <c:pt idx="50">
                  <c:v>-0.51750999689102173</c:v>
                </c:pt>
                <c:pt idx="51">
                  <c:v>-0.51723408699035645</c:v>
                </c:pt>
                <c:pt idx="52">
                  <c:v>-0.51723450422286987</c:v>
                </c:pt>
                <c:pt idx="53">
                  <c:v>-0.51751023530960083</c:v>
                </c:pt>
                <c:pt idx="54">
                  <c:v>-0.51723408699035645</c:v>
                </c:pt>
                <c:pt idx="55">
                  <c:v>-0.51723450422286987</c:v>
                </c:pt>
                <c:pt idx="56">
                  <c:v>-0.51723486185073853</c:v>
                </c:pt>
                <c:pt idx="57">
                  <c:v>-0.5172351598739624</c:v>
                </c:pt>
                <c:pt idx="58">
                  <c:v>-0.5172353982925415</c:v>
                </c:pt>
                <c:pt idx="59">
                  <c:v>-0.51723557710647583</c:v>
                </c:pt>
                <c:pt idx="60">
                  <c:v>-0.12356437742710114</c:v>
                </c:pt>
                <c:pt idx="61">
                  <c:v>1.4331319835036993E-3</c:v>
                </c:pt>
                <c:pt idx="62">
                  <c:v>1.4331319835036993E-3</c:v>
                </c:pt>
                <c:pt idx="63">
                  <c:v>1.4331319835036993E-3</c:v>
                </c:pt>
                <c:pt idx="64">
                  <c:v>1.4331319835036993E-3</c:v>
                </c:pt>
                <c:pt idx="65">
                  <c:v>2.8736107051372528E-3</c:v>
                </c:pt>
                <c:pt idx="66">
                  <c:v>2.3557404056191444E-2</c:v>
                </c:pt>
                <c:pt idx="67">
                  <c:v>2.3557392880320549E-2</c:v>
                </c:pt>
                <c:pt idx="68">
                  <c:v>2.5074711069464684E-2</c:v>
                </c:pt>
                <c:pt idx="69">
                  <c:v>2.5074727833271027E-2</c:v>
                </c:pt>
                <c:pt idx="70">
                  <c:v>2.5074727833271027E-2</c:v>
                </c:pt>
                <c:pt idx="71">
                  <c:v>2.5683330371975899E-2</c:v>
                </c:pt>
                <c:pt idx="72">
                  <c:v>2.5683233514428139E-2</c:v>
                </c:pt>
                <c:pt idx="73">
                  <c:v>2.6293745264410973E-2</c:v>
                </c:pt>
                <c:pt idx="74">
                  <c:v>2.6293134316802025E-2</c:v>
                </c:pt>
                <c:pt idx="75">
                  <c:v>2.598804235458374E-2</c:v>
                </c:pt>
                <c:pt idx="76">
                  <c:v>2.5987938046455383E-2</c:v>
                </c:pt>
                <c:pt idx="77">
                  <c:v>-5</c:v>
                </c:pt>
                <c:pt idx="78">
                  <c:v>6.3293652534484863</c:v>
                </c:pt>
                <c:pt idx="79">
                  <c:v>0.7192460298538208</c:v>
                </c:pt>
                <c:pt idx="80">
                  <c:v>0.7192460298538208</c:v>
                </c:pt>
                <c:pt idx="81">
                  <c:v>0.7192460298538208</c:v>
                </c:pt>
                <c:pt idx="82">
                  <c:v>0.7192460298538208</c:v>
                </c:pt>
                <c:pt idx="83">
                  <c:v>0.7192460298538208</c:v>
                </c:pt>
                <c:pt idx="84">
                  <c:v>0.7192460298538208</c:v>
                </c:pt>
                <c:pt idx="85">
                  <c:v>0.7192460298538208</c:v>
                </c:pt>
                <c:pt idx="86">
                  <c:v>0.7192460298538208</c:v>
                </c:pt>
                <c:pt idx="87">
                  <c:v>0.7192460298538208</c:v>
                </c:pt>
                <c:pt idx="88">
                  <c:v>0.7192460298538208</c:v>
                </c:pt>
                <c:pt idx="89">
                  <c:v>0.7192460298538208</c:v>
                </c:pt>
                <c:pt idx="90">
                  <c:v>0.7192460298538208</c:v>
                </c:pt>
                <c:pt idx="91">
                  <c:v>0.7192460298538208</c:v>
                </c:pt>
                <c:pt idx="92">
                  <c:v>0.99342674016952515</c:v>
                </c:pt>
                <c:pt idx="93">
                  <c:v>0.99342674016952515</c:v>
                </c:pt>
                <c:pt idx="94">
                  <c:v>0.99342674016952515</c:v>
                </c:pt>
                <c:pt idx="95">
                  <c:v>1.0314089059829712</c:v>
                </c:pt>
                <c:pt idx="96">
                  <c:v>0.7192460298538208</c:v>
                </c:pt>
                <c:pt idx="97">
                  <c:v>0.7192460298538208</c:v>
                </c:pt>
                <c:pt idx="98">
                  <c:v>0.7192460298538208</c:v>
                </c:pt>
                <c:pt idx="99">
                  <c:v>1.0312191247940063</c:v>
                </c:pt>
                <c:pt idx="100">
                  <c:v>1.0312192440032959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xVal>
          <c:yVal>
            <c:numRef>
              <c:f>'L-V'!$C$2:$C$501</c:f>
              <c:numCache>
                <c:formatCode>General</c:formatCode>
                <c:ptCount val="500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8.8999996185302734</c:v>
                </c:pt>
                <c:pt idx="4">
                  <c:v>8.8999996185302734</c:v>
                </c:pt>
                <c:pt idx="5">
                  <c:v>8.9499998092651367</c:v>
                </c:pt>
                <c:pt idx="6">
                  <c:v>8.9700002670288086</c:v>
                </c:pt>
                <c:pt idx="7">
                  <c:v>8.9899997711181641</c:v>
                </c:pt>
                <c:pt idx="8">
                  <c:v>8.9899997711181641</c:v>
                </c:pt>
                <c:pt idx="9">
                  <c:v>8.9899997711181641</c:v>
                </c:pt>
                <c:pt idx="10">
                  <c:v>8.9899997711181641</c:v>
                </c:pt>
                <c:pt idx="11">
                  <c:v>8.9499998092651367</c:v>
                </c:pt>
                <c:pt idx="12">
                  <c:v>8.9499998092651367</c:v>
                </c:pt>
                <c:pt idx="13">
                  <c:v>8.9499998092651367</c:v>
                </c:pt>
                <c:pt idx="14">
                  <c:v>8.9499998092651367</c:v>
                </c:pt>
                <c:pt idx="15">
                  <c:v>8.9499998092651367</c:v>
                </c:pt>
                <c:pt idx="16">
                  <c:v>8.9700002670288086</c:v>
                </c:pt>
                <c:pt idx="17">
                  <c:v>8.9700002670288086</c:v>
                </c:pt>
                <c:pt idx="18">
                  <c:v>8.9700002670288086</c:v>
                </c:pt>
                <c:pt idx="19">
                  <c:v>8.9700002670288086</c:v>
                </c:pt>
                <c:pt idx="20">
                  <c:v>8.9600000381469727</c:v>
                </c:pt>
                <c:pt idx="21">
                  <c:v>8.9600000381469727</c:v>
                </c:pt>
                <c:pt idx="22">
                  <c:v>8.9600000381469727</c:v>
                </c:pt>
                <c:pt idx="23">
                  <c:v>8.9600000381469727</c:v>
                </c:pt>
                <c:pt idx="24">
                  <c:v>8.9600000381469727</c:v>
                </c:pt>
                <c:pt idx="25">
                  <c:v>8.9600000381469727</c:v>
                </c:pt>
                <c:pt idx="26">
                  <c:v>8.9600000381469727</c:v>
                </c:pt>
                <c:pt idx="27">
                  <c:v>1</c:v>
                </c:pt>
                <c:pt idx="28">
                  <c:v>1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41</c:v>
                </c:pt>
                <c:pt idx="34">
                  <c:v>41</c:v>
                </c:pt>
                <c:pt idx="35">
                  <c:v>42</c:v>
                </c:pt>
                <c:pt idx="36">
                  <c:v>42</c:v>
                </c:pt>
                <c:pt idx="37">
                  <c:v>45</c:v>
                </c:pt>
                <c:pt idx="38">
                  <c:v>45</c:v>
                </c:pt>
                <c:pt idx="39">
                  <c:v>43</c:v>
                </c:pt>
                <c:pt idx="40">
                  <c:v>43</c:v>
                </c:pt>
                <c:pt idx="41">
                  <c:v>42.5</c:v>
                </c:pt>
                <c:pt idx="42">
                  <c:v>42.5</c:v>
                </c:pt>
                <c:pt idx="43">
                  <c:v>42.5</c:v>
                </c:pt>
                <c:pt idx="44">
                  <c:v>42.5</c:v>
                </c:pt>
                <c:pt idx="45">
                  <c:v>42.5</c:v>
                </c:pt>
                <c:pt idx="46">
                  <c:v>42.299999237060547</c:v>
                </c:pt>
                <c:pt idx="47">
                  <c:v>42.299999237060547</c:v>
                </c:pt>
                <c:pt idx="48">
                  <c:v>42.299999237060547</c:v>
                </c:pt>
                <c:pt idx="49">
                  <c:v>42.299999237060547</c:v>
                </c:pt>
                <c:pt idx="50">
                  <c:v>42.400001525878906</c:v>
                </c:pt>
                <c:pt idx="51">
                  <c:v>42.400001525878906</c:v>
                </c:pt>
                <c:pt idx="52">
                  <c:v>42.400001525878906</c:v>
                </c:pt>
                <c:pt idx="53">
                  <c:v>42.400001525878906</c:v>
                </c:pt>
                <c:pt idx="54">
                  <c:v>42.400001525878906</c:v>
                </c:pt>
                <c:pt idx="55">
                  <c:v>42.400001525878906</c:v>
                </c:pt>
                <c:pt idx="56">
                  <c:v>42.400001525878906</c:v>
                </c:pt>
                <c:pt idx="57">
                  <c:v>42.400001525878906</c:v>
                </c:pt>
                <c:pt idx="58">
                  <c:v>42.400001525878906</c:v>
                </c:pt>
                <c:pt idx="59">
                  <c:v>42.400001525878906</c:v>
                </c:pt>
                <c:pt idx="60">
                  <c:v>42.400001525878906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8</c:v>
                </c:pt>
                <c:pt idx="67">
                  <c:v>8</c:v>
                </c:pt>
                <c:pt idx="68">
                  <c:v>8.5</c:v>
                </c:pt>
                <c:pt idx="69">
                  <c:v>8.5</c:v>
                </c:pt>
                <c:pt idx="70">
                  <c:v>8.5</c:v>
                </c:pt>
                <c:pt idx="71">
                  <c:v>8.6999998092651367</c:v>
                </c:pt>
                <c:pt idx="72">
                  <c:v>8.6999998092651367</c:v>
                </c:pt>
                <c:pt idx="73">
                  <c:v>8.8999996185302734</c:v>
                </c:pt>
                <c:pt idx="74">
                  <c:v>8.8999996185302734</c:v>
                </c:pt>
                <c:pt idx="75">
                  <c:v>8.8000001907348633</c:v>
                </c:pt>
                <c:pt idx="76">
                  <c:v>8.8000001907348633</c:v>
                </c:pt>
                <c:pt idx="77">
                  <c:v>8.8000001907348633</c:v>
                </c:pt>
                <c:pt idx="78">
                  <c:v>8.8000001907348633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01-4A81-9968-E059366DF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12944"/>
        <c:axId val="429615296"/>
      </c:scatterChart>
      <c:valAx>
        <c:axId val="42961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9615296"/>
        <c:crosses val="autoZero"/>
        <c:crossBetween val="midCat"/>
      </c:valAx>
      <c:valAx>
        <c:axId val="429615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29612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91302</xdr:colOff>
      <xdr:row>48</xdr:row>
      <xdr:rowOff>105656</xdr:rowOff>
    </xdr:from>
    <xdr:to>
      <xdr:col>11</xdr:col>
      <xdr:colOff>270995</xdr:colOff>
      <xdr:row>80</xdr:row>
      <xdr:rowOff>54429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13</xdr:col>
      <xdr:colOff>166948</xdr:colOff>
      <xdr:row>48</xdr:row>
      <xdr:rowOff>105657</xdr:rowOff>
    </xdr:from>
    <xdr:to>
      <xdr:col>21</xdr:col>
      <xdr:colOff>232753</xdr:colOff>
      <xdr:row>80</xdr:row>
      <xdr:rowOff>70145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245415</xdr:colOff>
      <xdr:row>47</xdr:row>
      <xdr:rowOff>8611</xdr:rowOff>
    </xdr:from>
    <xdr:to>
      <xdr:col>15</xdr:col>
      <xdr:colOff>494222</xdr:colOff>
      <xdr:row>62</xdr:row>
      <xdr:rowOff>114300</xdr:rowOff>
    </xdr:to>
    <xdr:grpSp>
      <xdr:nvGrpSpPr>
        <xdr:cNvPr id="2" name="Gruppieren 1"/>
        <xdr:cNvGrpSpPr/>
      </xdr:nvGrpSpPr>
      <xdr:grpSpPr>
        <a:xfrm>
          <a:off x="7757465" y="8498561"/>
          <a:ext cx="1861707" cy="2486939"/>
          <a:chOff x="8753475" y="2333625"/>
          <a:chExt cx="2266951" cy="2952750"/>
        </a:xfrm>
      </xdr:grpSpPr>
      <xdr:grpSp>
        <xdr:nvGrpSpPr>
          <xdr:cNvPr id="3" name="Gruppieren 2"/>
          <xdr:cNvGrpSpPr/>
        </xdr:nvGrpSpPr>
        <xdr:grpSpPr>
          <a:xfrm>
            <a:off x="8779668" y="2366957"/>
            <a:ext cx="2240758" cy="2814643"/>
            <a:chOff x="9441656" y="5810250"/>
            <a:chExt cx="1085850" cy="1409700"/>
          </a:xfrm>
        </xdr:grpSpPr>
        <xdr:sp macro="" textlink="">
          <xdr:nvSpPr>
            <xdr:cNvPr id="5" name="Rectangle 142"/>
            <xdr:cNvSpPr>
              <a:spLocks noChangeArrowheads="1"/>
            </xdr:cNvSpPr>
          </xdr:nvSpPr>
          <xdr:spPr bwMode="auto">
            <a:xfrm>
              <a:off x="9441656" y="5810250"/>
              <a:ext cx="1085850" cy="140970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 Box 141"/>
            <xdr:cNvSpPr txBox="1">
              <a:spLocks noChangeArrowheads="1"/>
            </xdr:cNvSpPr>
          </xdr:nvSpPr>
          <xdr:spPr bwMode="auto">
            <a:xfrm>
              <a:off x="9451181" y="5810250"/>
              <a:ext cx="838200" cy="1762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Grundelement</a:t>
              </a:r>
            </a:p>
          </xdr:txBody>
        </xdr:sp>
        <xdr:grpSp>
          <xdr:nvGrpSpPr>
            <xdr:cNvPr id="7" name="Group 109"/>
            <xdr:cNvGrpSpPr>
              <a:grpSpLocks/>
            </xdr:cNvGrpSpPr>
          </xdr:nvGrpSpPr>
          <xdr:grpSpPr bwMode="auto">
            <a:xfrm>
              <a:off x="9451181" y="6015038"/>
              <a:ext cx="838200" cy="242887"/>
              <a:chOff x="8626" y="13077"/>
              <a:chExt cx="1320" cy="392"/>
            </a:xfrm>
          </xdr:grpSpPr>
          <xdr:sp macro="" textlink="">
            <xdr:nvSpPr>
              <xdr:cNvPr id="114" name="Line 140"/>
              <xdr:cNvSpPr>
                <a:spLocks noChangeShapeType="1"/>
              </xdr:cNvSpPr>
            </xdr:nvSpPr>
            <xdr:spPr bwMode="auto">
              <a:xfrm>
                <a:off x="8708" y="13273"/>
                <a:ext cx="1155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115" name="Group 125"/>
              <xdr:cNvGrpSpPr>
                <a:grpSpLocks/>
              </xdr:cNvGrpSpPr>
            </xdr:nvGrpSpPr>
            <xdr:grpSpPr bwMode="auto">
              <a:xfrm rot="16200000" flipV="1">
                <a:off x="8474" y="13229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131" name="Line 139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2" name="Line 138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3" name="Line 137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4" name="Line 136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5" name="Line 135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6" name="Line 134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7" name="Line 133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8" name="Line 132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9" name="Line 131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0" name="Line 130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1" name="Line 129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2" name="Line 128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3" name="Line 127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4" name="Line 126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116" name="Group 110"/>
              <xdr:cNvGrpSpPr>
                <a:grpSpLocks/>
              </xdr:cNvGrpSpPr>
            </xdr:nvGrpSpPr>
            <xdr:grpSpPr bwMode="auto">
              <a:xfrm rot="5400000" flipV="1">
                <a:off x="9707" y="13229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117" name="Line 124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8" name="Line 123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9" name="Line 122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0" name="Line 121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1" name="Line 120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2" name="Line 119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3" name="Line 118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4" name="Line 117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5" name="Line 116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6" name="Line 115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7" name="Line 114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8" name="Line 113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9" name="Line 112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0" name="Line 111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8" name="Group 75"/>
            <xdr:cNvGrpSpPr>
              <a:grpSpLocks/>
            </xdr:cNvGrpSpPr>
          </xdr:nvGrpSpPr>
          <xdr:grpSpPr bwMode="auto">
            <a:xfrm>
              <a:off x="9451181" y="6329363"/>
              <a:ext cx="838200" cy="242887"/>
              <a:chOff x="8626" y="13617"/>
              <a:chExt cx="1320" cy="392"/>
            </a:xfrm>
          </xdr:grpSpPr>
          <xdr:sp macro="" textlink="">
            <xdr:nvSpPr>
              <xdr:cNvPr id="81" name="Line 108"/>
              <xdr:cNvSpPr>
                <a:spLocks noChangeShapeType="1"/>
              </xdr:cNvSpPr>
            </xdr:nvSpPr>
            <xdr:spPr bwMode="auto">
              <a:xfrm>
                <a:off x="8708" y="13813"/>
                <a:ext cx="1155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82" name="Group 91"/>
              <xdr:cNvGrpSpPr>
                <a:grpSpLocks/>
              </xdr:cNvGrpSpPr>
            </xdr:nvGrpSpPr>
            <xdr:grpSpPr bwMode="auto">
              <a:xfrm rot="16200000" flipV="1">
                <a:off x="8494" y="13749"/>
                <a:ext cx="392" cy="128"/>
                <a:chOff x="8494" y="13209"/>
                <a:chExt cx="392" cy="128"/>
              </a:xfrm>
            </xdr:grpSpPr>
            <xdr:grpSp>
              <xdr:nvGrpSpPr>
                <xdr:cNvPr id="98" name="Group 93"/>
                <xdr:cNvGrpSpPr>
                  <a:grpSpLocks/>
                </xdr:cNvGrpSpPr>
              </xdr:nvGrpSpPr>
              <xdr:grpSpPr bwMode="auto">
                <a:xfrm>
                  <a:off x="8494" y="13250"/>
                  <a:ext cx="392" cy="87"/>
                  <a:chOff x="10468" y="9915"/>
                  <a:chExt cx="392" cy="87"/>
                </a:xfrm>
              </xdr:grpSpPr>
              <xdr:sp macro="" textlink="">
                <xdr:nvSpPr>
                  <xdr:cNvPr id="100" name="Line 107"/>
                  <xdr:cNvSpPr>
                    <a:spLocks noChangeShapeType="1"/>
                  </xdr:cNvSpPr>
                </xdr:nvSpPr>
                <xdr:spPr bwMode="auto">
                  <a:xfrm flipV="1">
                    <a:off x="10468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1" name="Line 106"/>
                  <xdr:cNvSpPr>
                    <a:spLocks noChangeShapeType="1"/>
                  </xdr:cNvSpPr>
                </xdr:nvSpPr>
                <xdr:spPr bwMode="auto">
                  <a:xfrm>
                    <a:off x="10469" y="9915"/>
                    <a:ext cx="387" cy="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2" name="Line 105"/>
                  <xdr:cNvSpPr>
                    <a:spLocks noChangeShapeType="1"/>
                  </xdr:cNvSpPr>
                </xdr:nvSpPr>
                <xdr:spPr bwMode="auto">
                  <a:xfrm flipV="1">
                    <a:off x="10764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3" name="Line 104"/>
                  <xdr:cNvSpPr>
                    <a:spLocks noChangeShapeType="1"/>
                  </xdr:cNvSpPr>
                </xdr:nvSpPr>
                <xdr:spPr bwMode="auto">
                  <a:xfrm flipV="1">
                    <a:off x="10505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4" name="Line 103"/>
                  <xdr:cNvSpPr>
                    <a:spLocks noChangeShapeType="1"/>
                  </xdr:cNvSpPr>
                </xdr:nvSpPr>
                <xdr:spPr bwMode="auto">
                  <a:xfrm flipV="1">
                    <a:off x="10542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5" name="Line 102"/>
                  <xdr:cNvSpPr>
                    <a:spLocks noChangeShapeType="1"/>
                  </xdr:cNvSpPr>
                </xdr:nvSpPr>
                <xdr:spPr bwMode="auto">
                  <a:xfrm flipV="1">
                    <a:off x="10579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6" name="Line 101"/>
                  <xdr:cNvSpPr>
                    <a:spLocks noChangeShapeType="1"/>
                  </xdr:cNvSpPr>
                </xdr:nvSpPr>
                <xdr:spPr bwMode="auto">
                  <a:xfrm flipV="1">
                    <a:off x="10616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7" name="Line 100"/>
                  <xdr:cNvSpPr>
                    <a:spLocks noChangeShapeType="1"/>
                  </xdr:cNvSpPr>
                </xdr:nvSpPr>
                <xdr:spPr bwMode="auto">
                  <a:xfrm flipV="1">
                    <a:off x="10653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8" name="Line 99"/>
                  <xdr:cNvSpPr>
                    <a:spLocks noChangeShapeType="1"/>
                  </xdr:cNvSpPr>
                </xdr:nvSpPr>
                <xdr:spPr bwMode="auto">
                  <a:xfrm flipV="1">
                    <a:off x="10690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9" name="Line 98"/>
                  <xdr:cNvSpPr>
                    <a:spLocks noChangeShapeType="1"/>
                  </xdr:cNvSpPr>
                </xdr:nvSpPr>
                <xdr:spPr bwMode="auto">
                  <a:xfrm flipV="1">
                    <a:off x="10727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0" name="Line 97"/>
                  <xdr:cNvSpPr>
                    <a:spLocks noChangeShapeType="1"/>
                  </xdr:cNvSpPr>
                </xdr:nvSpPr>
                <xdr:spPr bwMode="auto">
                  <a:xfrm flipV="1">
                    <a:off x="10801" y="9943"/>
                    <a:ext cx="59" cy="59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1" name="Line 96"/>
                  <xdr:cNvSpPr>
                    <a:spLocks noChangeShapeType="1"/>
                  </xdr:cNvSpPr>
                </xdr:nvSpPr>
                <xdr:spPr bwMode="auto">
                  <a:xfrm flipV="1">
                    <a:off x="10838" y="9985"/>
                    <a:ext cx="17" cy="17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2" name="Line 95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50" cy="5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3" name="Line 94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14" cy="14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99" name="Oval 92"/>
                <xdr:cNvSpPr>
                  <a:spLocks noChangeArrowheads="1"/>
                </xdr:cNvSpPr>
              </xdr:nvSpPr>
              <xdr:spPr bwMode="auto">
                <a:xfrm>
                  <a:off x="8644" y="13209"/>
                  <a:ext cx="99" cy="99"/>
                </a:xfrm>
                <a:prstGeom prst="ellipse">
                  <a:avLst/>
                </a:prstGeom>
                <a:solidFill>
                  <a:srgbClr val="FFFFFF"/>
                </a:solidFill>
                <a:ln w="6350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83" name="Group 76"/>
              <xdr:cNvGrpSpPr>
                <a:grpSpLocks/>
              </xdr:cNvGrpSpPr>
            </xdr:nvGrpSpPr>
            <xdr:grpSpPr bwMode="auto">
              <a:xfrm rot="5400000" flipV="1">
                <a:off x="9707" y="13769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84" name="Line 90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5" name="Line 89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6" name="Line 88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7" name="Line 87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8" name="Line 86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9" name="Line 85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0" name="Line 84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1" name="Line 83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2" name="Line 82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3" name="Line 81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4" name="Line 80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5" name="Line 79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6" name="Line 78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7" name="Line 77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9" name="Group 41"/>
            <xdr:cNvGrpSpPr>
              <a:grpSpLocks/>
            </xdr:cNvGrpSpPr>
          </xdr:nvGrpSpPr>
          <xdr:grpSpPr bwMode="auto">
            <a:xfrm>
              <a:off x="9451181" y="6643688"/>
              <a:ext cx="838200" cy="250031"/>
              <a:chOff x="8626" y="14104"/>
              <a:chExt cx="1322" cy="392"/>
            </a:xfrm>
          </xdr:grpSpPr>
          <xdr:sp macro="" textlink="">
            <xdr:nvSpPr>
              <xdr:cNvPr id="48" name="Line 74"/>
              <xdr:cNvSpPr>
                <a:spLocks noChangeShapeType="1"/>
              </xdr:cNvSpPr>
            </xdr:nvSpPr>
            <xdr:spPr bwMode="auto">
              <a:xfrm>
                <a:off x="8708" y="14300"/>
                <a:ext cx="1155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49" name="Group 59"/>
              <xdr:cNvGrpSpPr>
                <a:grpSpLocks/>
              </xdr:cNvGrpSpPr>
            </xdr:nvGrpSpPr>
            <xdr:grpSpPr bwMode="auto">
              <a:xfrm rot="16200000" flipV="1">
                <a:off x="8474" y="14256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67" name="Line 73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68" name="Line 72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69" name="Line 71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0" name="Line 70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1" name="Line 69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2" name="Line 68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3" name="Line 67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4" name="Line 66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5" name="Line 65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6" name="Line 64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7" name="Line 63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8" name="Line 62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9" name="Line 61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0" name="Line 60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50" name="Group 42"/>
              <xdr:cNvGrpSpPr>
                <a:grpSpLocks/>
              </xdr:cNvGrpSpPr>
            </xdr:nvGrpSpPr>
            <xdr:grpSpPr bwMode="auto">
              <a:xfrm rot="5400000" flipV="1">
                <a:off x="9688" y="14236"/>
                <a:ext cx="392" cy="128"/>
                <a:chOff x="8494" y="13209"/>
                <a:chExt cx="392" cy="128"/>
              </a:xfrm>
            </xdr:grpSpPr>
            <xdr:grpSp>
              <xdr:nvGrpSpPr>
                <xdr:cNvPr id="51" name="Group 44"/>
                <xdr:cNvGrpSpPr>
                  <a:grpSpLocks/>
                </xdr:cNvGrpSpPr>
              </xdr:nvGrpSpPr>
              <xdr:grpSpPr bwMode="auto">
                <a:xfrm>
                  <a:off x="8494" y="13250"/>
                  <a:ext cx="392" cy="87"/>
                  <a:chOff x="10468" y="9915"/>
                  <a:chExt cx="392" cy="87"/>
                </a:xfrm>
              </xdr:grpSpPr>
              <xdr:sp macro="" textlink="">
                <xdr:nvSpPr>
                  <xdr:cNvPr id="53" name="Line 58"/>
                  <xdr:cNvSpPr>
                    <a:spLocks noChangeShapeType="1"/>
                  </xdr:cNvSpPr>
                </xdr:nvSpPr>
                <xdr:spPr bwMode="auto">
                  <a:xfrm flipV="1">
                    <a:off x="10468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4" name="Line 57"/>
                  <xdr:cNvSpPr>
                    <a:spLocks noChangeShapeType="1"/>
                  </xdr:cNvSpPr>
                </xdr:nvSpPr>
                <xdr:spPr bwMode="auto">
                  <a:xfrm>
                    <a:off x="10469" y="9915"/>
                    <a:ext cx="387" cy="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5" name="Line 56"/>
                  <xdr:cNvSpPr>
                    <a:spLocks noChangeShapeType="1"/>
                  </xdr:cNvSpPr>
                </xdr:nvSpPr>
                <xdr:spPr bwMode="auto">
                  <a:xfrm flipV="1">
                    <a:off x="10764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6" name="Line 55"/>
                  <xdr:cNvSpPr>
                    <a:spLocks noChangeShapeType="1"/>
                  </xdr:cNvSpPr>
                </xdr:nvSpPr>
                <xdr:spPr bwMode="auto">
                  <a:xfrm flipV="1">
                    <a:off x="10505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7" name="Line 54"/>
                  <xdr:cNvSpPr>
                    <a:spLocks noChangeShapeType="1"/>
                  </xdr:cNvSpPr>
                </xdr:nvSpPr>
                <xdr:spPr bwMode="auto">
                  <a:xfrm flipV="1">
                    <a:off x="10542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8" name="Line 53"/>
                  <xdr:cNvSpPr>
                    <a:spLocks noChangeShapeType="1"/>
                  </xdr:cNvSpPr>
                </xdr:nvSpPr>
                <xdr:spPr bwMode="auto">
                  <a:xfrm flipV="1">
                    <a:off x="10579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9" name="Line 52"/>
                  <xdr:cNvSpPr>
                    <a:spLocks noChangeShapeType="1"/>
                  </xdr:cNvSpPr>
                </xdr:nvSpPr>
                <xdr:spPr bwMode="auto">
                  <a:xfrm flipV="1">
                    <a:off x="10616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0" name="Line 51"/>
                  <xdr:cNvSpPr>
                    <a:spLocks noChangeShapeType="1"/>
                  </xdr:cNvSpPr>
                </xdr:nvSpPr>
                <xdr:spPr bwMode="auto">
                  <a:xfrm flipV="1">
                    <a:off x="10653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1" name="Line 50"/>
                  <xdr:cNvSpPr>
                    <a:spLocks noChangeShapeType="1"/>
                  </xdr:cNvSpPr>
                </xdr:nvSpPr>
                <xdr:spPr bwMode="auto">
                  <a:xfrm flipV="1">
                    <a:off x="10690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2" name="Line 49"/>
                  <xdr:cNvSpPr>
                    <a:spLocks noChangeShapeType="1"/>
                  </xdr:cNvSpPr>
                </xdr:nvSpPr>
                <xdr:spPr bwMode="auto">
                  <a:xfrm flipV="1">
                    <a:off x="10727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3" name="Line 48"/>
                  <xdr:cNvSpPr>
                    <a:spLocks noChangeShapeType="1"/>
                  </xdr:cNvSpPr>
                </xdr:nvSpPr>
                <xdr:spPr bwMode="auto">
                  <a:xfrm flipV="1">
                    <a:off x="10801" y="9943"/>
                    <a:ext cx="59" cy="59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4" name="Line 47"/>
                  <xdr:cNvSpPr>
                    <a:spLocks noChangeShapeType="1"/>
                  </xdr:cNvSpPr>
                </xdr:nvSpPr>
                <xdr:spPr bwMode="auto">
                  <a:xfrm flipV="1">
                    <a:off x="10838" y="9985"/>
                    <a:ext cx="17" cy="17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5" name="Line 46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50" cy="5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6" name="Line 45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14" cy="14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52" name="Oval 43"/>
                <xdr:cNvSpPr>
                  <a:spLocks noChangeArrowheads="1"/>
                </xdr:cNvSpPr>
              </xdr:nvSpPr>
              <xdr:spPr bwMode="auto">
                <a:xfrm>
                  <a:off x="8644" y="13209"/>
                  <a:ext cx="99" cy="99"/>
                </a:xfrm>
                <a:prstGeom prst="ellipse">
                  <a:avLst/>
                </a:prstGeom>
                <a:solidFill>
                  <a:srgbClr val="FFFFFF"/>
                </a:solidFill>
                <a:ln w="6350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10" name="Text Box 40"/>
            <xdr:cNvSpPr txBox="1">
              <a:spLocks noChangeArrowheads="1"/>
            </xdr:cNvSpPr>
          </xdr:nvSpPr>
          <xdr:spPr bwMode="auto">
            <a:xfrm>
              <a:off x="10356056" y="6053138"/>
              <a:ext cx="161925" cy="15716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1" name="Text Box 39"/>
            <xdr:cNvSpPr txBox="1">
              <a:spLocks noChangeArrowheads="1"/>
            </xdr:cNvSpPr>
          </xdr:nvSpPr>
          <xdr:spPr bwMode="auto">
            <a:xfrm>
              <a:off x="10356056" y="6376988"/>
              <a:ext cx="161925" cy="15716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2a</a:t>
              </a:r>
            </a:p>
          </xdr:txBody>
        </xdr:sp>
        <xdr:sp macro="" textlink="">
          <xdr:nvSpPr>
            <xdr:cNvPr id="12" name="Text Box 38"/>
            <xdr:cNvSpPr txBox="1">
              <a:spLocks noChangeArrowheads="1"/>
            </xdr:cNvSpPr>
          </xdr:nvSpPr>
          <xdr:spPr bwMode="auto">
            <a:xfrm>
              <a:off x="10356056" y="6691313"/>
              <a:ext cx="161925" cy="1643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2b</a:t>
              </a:r>
            </a:p>
          </xdr:txBody>
        </xdr:sp>
        <xdr:sp macro="" textlink="">
          <xdr:nvSpPr>
            <xdr:cNvPr id="13" name="Text Box 37"/>
            <xdr:cNvSpPr txBox="1">
              <a:spLocks noChangeArrowheads="1"/>
            </xdr:cNvSpPr>
          </xdr:nvSpPr>
          <xdr:spPr bwMode="auto">
            <a:xfrm>
              <a:off x="10356056" y="7008019"/>
              <a:ext cx="161925" cy="1643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grpSp>
          <xdr:nvGrpSpPr>
            <xdr:cNvPr id="14" name="Group 3"/>
            <xdr:cNvGrpSpPr>
              <a:grpSpLocks/>
            </xdr:cNvGrpSpPr>
          </xdr:nvGrpSpPr>
          <xdr:grpSpPr bwMode="auto">
            <a:xfrm>
              <a:off x="9451181" y="6969919"/>
              <a:ext cx="838200" cy="250031"/>
              <a:chOff x="8626" y="14605"/>
              <a:chExt cx="1320" cy="392"/>
            </a:xfrm>
          </xdr:grpSpPr>
          <xdr:sp macro="" textlink="">
            <xdr:nvSpPr>
              <xdr:cNvPr id="15" name="Line 36"/>
              <xdr:cNvSpPr>
                <a:spLocks noChangeShapeType="1"/>
              </xdr:cNvSpPr>
            </xdr:nvSpPr>
            <xdr:spPr bwMode="auto">
              <a:xfrm>
                <a:off x="8708" y="14801"/>
                <a:ext cx="1151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16" name="Group 21"/>
              <xdr:cNvGrpSpPr>
                <a:grpSpLocks/>
              </xdr:cNvGrpSpPr>
            </xdr:nvGrpSpPr>
            <xdr:grpSpPr bwMode="auto">
              <a:xfrm rot="16200000" flipV="1">
                <a:off x="8474" y="14757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34" name="Line 35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5" name="Line 34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6" name="Line 33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" name="Line 32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8" name="Line 31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9" name="Line 30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0" name="Line 29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1" name="Line 28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2" name="Line 27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3" name="Line 26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4" name="Line 25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5" name="Line 24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6" name="Line 23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7" name="Line 22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17" name="Group 6"/>
              <xdr:cNvGrpSpPr>
                <a:grpSpLocks/>
              </xdr:cNvGrpSpPr>
            </xdr:nvGrpSpPr>
            <xdr:grpSpPr bwMode="auto">
              <a:xfrm rot="5400000" flipV="1">
                <a:off x="9707" y="14757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20" name="Line 20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1" name="Line 19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2" name="Line 18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3" name="Line 17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4" name="Line 16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5" name="Line 15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6" name="Line 14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7" name="Line 13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8" name="Line 12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9" name="Line 11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0" name="Line 10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1" name="Line 9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2" name="Line 8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3" name="Line 7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18" name="Oval 5"/>
              <xdr:cNvSpPr>
                <a:spLocks noChangeArrowheads="1"/>
              </xdr:cNvSpPr>
            </xdr:nvSpPr>
            <xdr:spPr bwMode="auto">
              <a:xfrm rot="5400000" flipV="1">
                <a:off x="9818" y="14755"/>
                <a:ext cx="99" cy="99"/>
              </a:xfrm>
              <a:prstGeom prst="ellipse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" name="Oval 4"/>
              <xdr:cNvSpPr>
                <a:spLocks noChangeArrowheads="1"/>
              </xdr:cNvSpPr>
            </xdr:nvSpPr>
            <xdr:spPr bwMode="auto">
              <a:xfrm rot="5400000" flipV="1">
                <a:off x="8655" y="14755"/>
                <a:ext cx="99" cy="99"/>
              </a:xfrm>
              <a:prstGeom prst="ellipse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Rechteck 3"/>
          <xdr:cNvSpPr/>
        </xdr:nvSpPr>
        <xdr:spPr>
          <a:xfrm>
            <a:off x="8753475" y="2333625"/>
            <a:ext cx="2162175" cy="295275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 editAs="absolute">
    <xdr:from>
      <xdr:col>2</xdr:col>
      <xdr:colOff>247197</xdr:colOff>
      <xdr:row>46</xdr:row>
      <xdr:rowOff>134611</xdr:rowOff>
    </xdr:from>
    <xdr:to>
      <xdr:col>10</xdr:col>
      <xdr:colOff>477006</xdr:colOff>
      <xdr:row>78</xdr:row>
      <xdr:rowOff>1317</xdr:rowOff>
    </xdr:to>
    <xdr:graphicFrame macro="">
      <xdr:nvGraphicFramePr>
        <xdr:cNvPr id="145" name="Diagramm 1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284049</xdr:colOff>
      <xdr:row>46</xdr:row>
      <xdr:rowOff>134612</xdr:rowOff>
    </xdr:from>
    <xdr:to>
      <xdr:col>25</xdr:col>
      <xdr:colOff>251922</xdr:colOff>
      <xdr:row>78</xdr:row>
      <xdr:rowOff>17725</xdr:rowOff>
    </xdr:to>
    <xdr:graphicFrame macro="">
      <xdr:nvGraphicFramePr>
        <xdr:cNvPr id="14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290234</xdr:colOff>
      <xdr:row>3</xdr:row>
      <xdr:rowOff>3174</xdr:rowOff>
    </xdr:from>
    <xdr:to>
      <xdr:col>7</xdr:col>
      <xdr:colOff>12888</xdr:colOff>
      <xdr:row>29</xdr:row>
      <xdr:rowOff>67235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291542</xdr:colOff>
      <xdr:row>2</xdr:row>
      <xdr:rowOff>164397</xdr:rowOff>
    </xdr:from>
    <xdr:to>
      <xdr:col>7</xdr:col>
      <xdr:colOff>21741</xdr:colOff>
      <xdr:row>33</xdr:row>
      <xdr:rowOff>99310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139702</xdr:colOff>
      <xdr:row>2</xdr:row>
      <xdr:rowOff>165100</xdr:rowOff>
    </xdr:from>
    <xdr:to>
      <xdr:col>7</xdr:col>
      <xdr:colOff>2</xdr:colOff>
      <xdr:row>34</xdr:row>
      <xdr:rowOff>12701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203201</xdr:colOff>
      <xdr:row>2</xdr:row>
      <xdr:rowOff>165099</xdr:rowOff>
    </xdr:from>
    <xdr:to>
      <xdr:col>7</xdr:col>
      <xdr:colOff>1</xdr:colOff>
      <xdr:row>34</xdr:row>
      <xdr:rowOff>114300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198278</xdr:colOff>
      <xdr:row>1</xdr:row>
      <xdr:rowOff>106299</xdr:rowOff>
    </xdr:from>
    <xdr:to>
      <xdr:col>11</xdr:col>
      <xdr:colOff>707159</xdr:colOff>
      <xdr:row>36</xdr:row>
      <xdr:rowOff>68553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390957</xdr:colOff>
      <xdr:row>2</xdr:row>
      <xdr:rowOff>151506</xdr:rowOff>
    </xdr:from>
    <xdr:ext cx="311496" cy="476477"/>
    <xdr:sp macro="" textlink="">
      <xdr:nvSpPr>
        <xdr:cNvPr id="3" name="Textfeld 2"/>
        <xdr:cNvSpPr txBox="1"/>
      </xdr:nvSpPr>
      <xdr:spPr>
        <a:xfrm rot="16200000">
          <a:off x="8379316" y="551497"/>
          <a:ext cx="47647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400"/>
            <a:t>Last</a:t>
          </a:r>
        </a:p>
      </xdr:txBody>
    </xdr:sp>
    <xdr:clientData/>
  </xdr:oneCellAnchor>
  <xdr:oneCellAnchor>
    <xdr:from>
      <xdr:col>10</xdr:col>
      <xdr:colOff>347850</xdr:colOff>
      <xdr:row>34</xdr:row>
      <xdr:rowOff>149835</xdr:rowOff>
    </xdr:from>
    <xdr:ext cx="1035283" cy="280205"/>
    <xdr:sp macro="" textlink="">
      <xdr:nvSpPr>
        <xdr:cNvPr id="4" name="Textfeld 3"/>
        <xdr:cNvSpPr txBox="1"/>
      </xdr:nvSpPr>
      <xdr:spPr>
        <a:xfrm>
          <a:off x="8418700" y="5547335"/>
          <a:ext cx="103528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/>
            <a:t>Verschiebung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b\Documents\Excel\UserFormZeichnen\AllStiff_Release\2019_09\STIFF19_201909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PreProzessor"/>
      <sheetName val="Knoten"/>
      <sheetName val="Element"/>
      <sheetName val="System"/>
      <sheetName val="Ksys"/>
      <sheetName val="Normalkraft"/>
      <sheetName val="Querkraft"/>
      <sheetName val="Momente"/>
      <sheetName val="Querverschiebung"/>
      <sheetName val="SensA"/>
      <sheetName val="Einflusslinie"/>
      <sheetName val="Symbole"/>
      <sheetName val="KLasten"/>
      <sheetName val="ELasten"/>
      <sheetName val="L-V"/>
      <sheetName val="PlotData"/>
      <sheetName val="PlotM"/>
      <sheetName val="PlotQ"/>
      <sheetName val="PlotN"/>
      <sheetName val="PlotS"/>
      <sheetName val="PlotU"/>
      <sheetName val="EleMats"/>
      <sheetName val="SetUp"/>
      <sheetName val="Versionsverlauf"/>
    </sheetNames>
    <sheetDataSet>
      <sheetData sheetId="0"/>
      <sheetData sheetId="1"/>
      <sheetData sheetId="2"/>
      <sheetData sheetId="3">
        <row r="1">
          <cell r="D1">
            <v>1</v>
          </cell>
        </row>
        <row r="7">
          <cell r="C7">
            <v>100</v>
          </cell>
          <cell r="D7">
            <v>1000</v>
          </cell>
          <cell r="E7">
            <v>0</v>
          </cell>
          <cell r="F7">
            <v>1</v>
          </cell>
          <cell r="G7">
            <v>6</v>
          </cell>
        </row>
        <row r="10">
          <cell r="C10">
            <v>0</v>
          </cell>
          <cell r="D10">
            <v>0</v>
          </cell>
          <cell r="E10">
            <v>0</v>
          </cell>
          <cell r="G10">
            <v>4</v>
          </cell>
          <cell r="H10">
            <v>2</v>
          </cell>
          <cell r="I10">
            <v>3</v>
          </cell>
          <cell r="K10">
            <v>1</v>
          </cell>
          <cell r="M10">
            <v>3</v>
          </cell>
        </row>
        <row r="16">
          <cell r="C16">
            <v>166.66666666666666</v>
          </cell>
          <cell r="D16">
            <v>0</v>
          </cell>
          <cell r="E16">
            <v>0</v>
          </cell>
          <cell r="F16">
            <v>-166.66666666666666</v>
          </cell>
          <cell r="G16">
            <v>0</v>
          </cell>
          <cell r="H16">
            <v>0</v>
          </cell>
          <cell r="L16">
            <v>0</v>
          </cell>
        </row>
        <row r="17">
          <cell r="C17">
            <v>0</v>
          </cell>
          <cell r="D17">
            <v>-8.8817841970012523E-16</v>
          </cell>
          <cell r="E17">
            <v>0</v>
          </cell>
          <cell r="F17">
            <v>0</v>
          </cell>
          <cell r="G17">
            <v>8.8817841970012523E-16</v>
          </cell>
          <cell r="H17">
            <v>0</v>
          </cell>
          <cell r="L17">
            <v>3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L18">
            <v>0</v>
          </cell>
          <cell r="N18">
            <v>0</v>
          </cell>
        </row>
        <row r="19">
          <cell r="C19">
            <v>-166.66666666666666</v>
          </cell>
          <cell r="D19">
            <v>0</v>
          </cell>
          <cell r="E19">
            <v>0</v>
          </cell>
          <cell r="F19">
            <v>166.66666666666666</v>
          </cell>
          <cell r="G19">
            <v>0</v>
          </cell>
          <cell r="H19">
            <v>0</v>
          </cell>
          <cell r="L19">
            <v>0</v>
          </cell>
        </row>
        <row r="20">
          <cell r="C20">
            <v>0</v>
          </cell>
          <cell r="D20">
            <v>8.8817841970012523E-16</v>
          </cell>
          <cell r="E20">
            <v>0</v>
          </cell>
          <cell r="F20">
            <v>0</v>
          </cell>
          <cell r="G20">
            <v>-8.8817841970012523E-16</v>
          </cell>
          <cell r="H20">
            <v>0</v>
          </cell>
          <cell r="L20">
            <v>3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L21">
            <v>0</v>
          </cell>
          <cell r="N21">
            <v>0</v>
          </cell>
        </row>
        <row r="26">
          <cell r="C26">
            <v>166.66666666666666</v>
          </cell>
          <cell r="D26">
            <v>0</v>
          </cell>
          <cell r="E26">
            <v>0</v>
          </cell>
          <cell r="F26">
            <v>-166.66666666666666</v>
          </cell>
          <cell r="G26">
            <v>0</v>
          </cell>
          <cell r="H26">
            <v>0</v>
          </cell>
        </row>
        <row r="27">
          <cell r="C27">
            <v>0</v>
          </cell>
          <cell r="D27">
            <v>-8.8817841970012523E-16</v>
          </cell>
          <cell r="E27">
            <v>0</v>
          </cell>
          <cell r="F27">
            <v>0</v>
          </cell>
          <cell r="G27">
            <v>8.8817841970012523E-16</v>
          </cell>
          <cell r="H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C29">
            <v>-166.66666666666666</v>
          </cell>
          <cell r="D29">
            <v>0</v>
          </cell>
          <cell r="E29">
            <v>0</v>
          </cell>
          <cell r="F29">
            <v>166.66666666666666</v>
          </cell>
          <cell r="G29">
            <v>0</v>
          </cell>
          <cell r="H29">
            <v>0</v>
          </cell>
        </row>
        <row r="30">
          <cell r="C30">
            <v>0</v>
          </cell>
          <cell r="D30">
            <v>8.8817841970012523E-16</v>
          </cell>
          <cell r="E30">
            <v>0</v>
          </cell>
          <cell r="F30">
            <v>0</v>
          </cell>
          <cell r="G30">
            <v>-8.8817841970012523E-16</v>
          </cell>
          <cell r="H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5.400000000000027E-2</v>
          </cell>
        </row>
        <row r="48">
          <cell r="F48">
            <v>0.38673506473629471</v>
          </cell>
        </row>
        <row r="49">
          <cell r="F49">
            <v>0</v>
          </cell>
        </row>
        <row r="53">
          <cell r="C53">
            <v>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  <cell r="K53">
            <v>1</v>
          </cell>
        </row>
        <row r="54">
          <cell r="C54">
            <v>0</v>
          </cell>
          <cell r="D54">
            <v>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1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C6">
            <v>-13</v>
          </cell>
          <cell r="D6">
            <v>-12.257840987388821</v>
          </cell>
          <cell r="E6">
            <v>-13.742159012611179</v>
          </cell>
          <cell r="F6">
            <v>-13</v>
          </cell>
          <cell r="G6">
            <v>4</v>
          </cell>
          <cell r="H6">
            <v>5.2854194098425618</v>
          </cell>
          <cell r="I6">
            <v>5.2854194098425618</v>
          </cell>
          <cell r="J6">
            <v>4</v>
          </cell>
          <cell r="P6">
            <v>-13</v>
          </cell>
          <cell r="Q6">
            <v>-12.257840987388821</v>
          </cell>
          <cell r="R6">
            <v>-13.742159012611179</v>
          </cell>
          <cell r="S6">
            <v>-13</v>
          </cell>
          <cell r="T6">
            <v>4</v>
          </cell>
          <cell r="U6">
            <v>5.2854194098425618</v>
          </cell>
          <cell r="V6">
            <v>5.2854194098425618</v>
          </cell>
          <cell r="W6">
            <v>4</v>
          </cell>
        </row>
        <row r="7">
          <cell r="C7">
            <v>-7</v>
          </cell>
          <cell r="D7">
            <v>-7</v>
          </cell>
          <cell r="E7">
            <v>-7</v>
          </cell>
          <cell r="F7">
            <v>-7</v>
          </cell>
          <cell r="G7">
            <v>4</v>
          </cell>
          <cell r="H7">
            <v>4</v>
          </cell>
          <cell r="I7">
            <v>4</v>
          </cell>
          <cell r="J7">
            <v>4</v>
          </cell>
          <cell r="P7">
            <v>-6.7506070024078291</v>
          </cell>
          <cell r="Q7">
            <v>-6.7506070024078291</v>
          </cell>
          <cell r="R7">
            <v>-6.7506070024078291</v>
          </cell>
          <cell r="S7">
            <v>-6.7506070024078291</v>
          </cell>
          <cell r="T7">
            <v>5.7860929086775261</v>
          </cell>
          <cell r="U7">
            <v>5.7860929086775261</v>
          </cell>
          <cell r="V7">
            <v>5.7860929086775261</v>
          </cell>
          <cell r="W7">
            <v>5.7860929086775261</v>
          </cell>
        </row>
        <row r="8">
          <cell r="C8">
            <v>-1</v>
          </cell>
          <cell r="D8">
            <v>-1</v>
          </cell>
          <cell r="E8">
            <v>-1</v>
          </cell>
          <cell r="F8">
            <v>-1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P8">
            <v>-0.4180830056182685</v>
          </cell>
          <cell r="Q8">
            <v>-0.4180830056182685</v>
          </cell>
          <cell r="R8">
            <v>-0.4180830056182685</v>
          </cell>
          <cell r="S8">
            <v>-0.4180830056182685</v>
          </cell>
          <cell r="T8">
            <v>6.5200088768990163</v>
          </cell>
          <cell r="U8">
            <v>6.5200088768990163</v>
          </cell>
          <cell r="V8">
            <v>6.5200088768990163</v>
          </cell>
          <cell r="W8">
            <v>6.5200088768990163</v>
          </cell>
        </row>
        <row r="9">
          <cell r="C9">
            <v>5</v>
          </cell>
          <cell r="D9">
            <v>5</v>
          </cell>
          <cell r="E9">
            <v>5</v>
          </cell>
          <cell r="F9">
            <v>5</v>
          </cell>
          <cell r="G9">
            <v>4</v>
          </cell>
          <cell r="H9">
            <v>4</v>
          </cell>
          <cell r="I9">
            <v>4</v>
          </cell>
          <cell r="J9">
            <v>4</v>
          </cell>
          <cell r="P9">
            <v>5.9144409911712916</v>
          </cell>
          <cell r="Q9">
            <v>5.9144409911712916</v>
          </cell>
          <cell r="R9">
            <v>5.9144409911712916</v>
          </cell>
          <cell r="S9">
            <v>5.9144409911712916</v>
          </cell>
          <cell r="T9">
            <v>5.7860929086775252</v>
          </cell>
          <cell r="U9">
            <v>5.7860929086775252</v>
          </cell>
          <cell r="V9">
            <v>5.7860929086775252</v>
          </cell>
          <cell r="W9">
            <v>5.7860929086775252</v>
          </cell>
        </row>
        <row r="10">
          <cell r="C10">
            <v>11</v>
          </cell>
          <cell r="D10">
            <v>11.742159012611179</v>
          </cell>
          <cell r="E10">
            <v>10.257840987388821</v>
          </cell>
          <cell r="F10">
            <v>11</v>
          </cell>
          <cell r="G10">
            <v>4</v>
          </cell>
          <cell r="H10">
            <v>5.2854194098425618</v>
          </cell>
          <cell r="I10">
            <v>5.2854194098425618</v>
          </cell>
          <cell r="J10">
            <v>4</v>
          </cell>
          <cell r="P10">
            <v>12.163833988763461</v>
          </cell>
          <cell r="Q10">
            <v>12.90599300137464</v>
          </cell>
          <cell r="R10">
            <v>11.421674976152282</v>
          </cell>
          <cell r="S10">
            <v>12.163833988763461</v>
          </cell>
          <cell r="T10">
            <v>4</v>
          </cell>
          <cell r="U10">
            <v>5.2854194098425618</v>
          </cell>
          <cell r="V10">
            <v>5.2854194098425618</v>
          </cell>
          <cell r="W10">
            <v>4</v>
          </cell>
        </row>
        <row r="11">
          <cell r="C11">
            <v>-7</v>
          </cell>
          <cell r="D11">
            <v>-7</v>
          </cell>
          <cell r="E11">
            <v>-7</v>
          </cell>
          <cell r="F11">
            <v>-7</v>
          </cell>
          <cell r="G11">
            <v>-2</v>
          </cell>
          <cell r="H11">
            <v>-2</v>
          </cell>
          <cell r="I11">
            <v>-2</v>
          </cell>
          <cell r="J11">
            <v>-2</v>
          </cell>
          <cell r="P11">
            <v>-6.1686900080260987</v>
          </cell>
          <cell r="Q11">
            <v>-6.1686900080260987</v>
          </cell>
          <cell r="R11">
            <v>-6.1686900080260987</v>
          </cell>
          <cell r="S11">
            <v>-6.1686900080260987</v>
          </cell>
          <cell r="T11">
            <v>-0.46330008891464325</v>
          </cell>
          <cell r="U11">
            <v>-0.46330008891464325</v>
          </cell>
          <cell r="V11">
            <v>-0.46330008891464325</v>
          </cell>
          <cell r="W11">
            <v>-0.46330008891464325</v>
          </cell>
        </row>
        <row r="12">
          <cell r="C12">
            <v>-1</v>
          </cell>
          <cell r="D12">
            <v>-1</v>
          </cell>
          <cell r="E12">
            <v>-1</v>
          </cell>
          <cell r="F12">
            <v>-1</v>
          </cell>
          <cell r="G12">
            <v>-2</v>
          </cell>
          <cell r="H12">
            <v>-2</v>
          </cell>
          <cell r="I12">
            <v>-2</v>
          </cell>
          <cell r="J12">
            <v>-2</v>
          </cell>
          <cell r="P12">
            <v>-0.41808300561826928</v>
          </cell>
          <cell r="Q12">
            <v>-0.41808300561826928</v>
          </cell>
          <cell r="R12">
            <v>-0.41808300561826928</v>
          </cell>
          <cell r="S12">
            <v>-0.41808300561826928</v>
          </cell>
          <cell r="T12">
            <v>0.35374687850423658</v>
          </cell>
          <cell r="U12">
            <v>0.35374687850423658</v>
          </cell>
          <cell r="V12">
            <v>0.35374687850423658</v>
          </cell>
          <cell r="W12">
            <v>0.35374687850423658</v>
          </cell>
        </row>
        <row r="13">
          <cell r="C13">
            <v>5</v>
          </cell>
          <cell r="D13">
            <v>5</v>
          </cell>
          <cell r="E13">
            <v>5</v>
          </cell>
          <cell r="F13">
            <v>5</v>
          </cell>
          <cell r="G13">
            <v>-2</v>
          </cell>
          <cell r="H13">
            <v>-2</v>
          </cell>
          <cell r="I13">
            <v>-2</v>
          </cell>
          <cell r="J13">
            <v>-2</v>
          </cell>
          <cell r="P13">
            <v>5.3325239967895603</v>
          </cell>
          <cell r="Q13">
            <v>5.3325239967895603</v>
          </cell>
          <cell r="R13">
            <v>5.3325239967895603</v>
          </cell>
          <cell r="S13">
            <v>5.3325239967895603</v>
          </cell>
          <cell r="T13">
            <v>-0.4633000889146448</v>
          </cell>
          <cell r="U13">
            <v>-0.4633000889146448</v>
          </cell>
          <cell r="V13">
            <v>-0.4633000889146448</v>
          </cell>
          <cell r="W13">
            <v>-0.4633000889146448</v>
          </cell>
        </row>
        <row r="14">
          <cell r="C14">
            <v>-1</v>
          </cell>
          <cell r="D14">
            <v>-1</v>
          </cell>
          <cell r="E14">
            <v>-1</v>
          </cell>
          <cell r="F14">
            <v>-1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P14">
            <v>-1</v>
          </cell>
          <cell r="Q14">
            <v>-1</v>
          </cell>
          <cell r="R14">
            <v>-1</v>
          </cell>
          <cell r="S14">
            <v>-1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</row>
        <row r="15">
          <cell r="C15">
            <v>-1</v>
          </cell>
          <cell r="D15">
            <v>-1</v>
          </cell>
          <cell r="E15">
            <v>-1</v>
          </cell>
          <cell r="F15">
            <v>-1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P15">
            <v>-1</v>
          </cell>
          <cell r="Q15">
            <v>-1</v>
          </cell>
          <cell r="R15">
            <v>-1</v>
          </cell>
          <cell r="S15">
            <v>-1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</row>
        <row r="16">
          <cell r="C16">
            <v>-1</v>
          </cell>
          <cell r="D16">
            <v>-1</v>
          </cell>
          <cell r="E16">
            <v>-1</v>
          </cell>
          <cell r="F16">
            <v>-1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P16">
            <v>-1</v>
          </cell>
          <cell r="Q16">
            <v>-1</v>
          </cell>
          <cell r="R16">
            <v>-1</v>
          </cell>
          <cell r="S16">
            <v>-1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</row>
        <row r="17">
          <cell r="C17">
            <v>-1</v>
          </cell>
          <cell r="D17">
            <v>-1</v>
          </cell>
          <cell r="E17">
            <v>-1</v>
          </cell>
          <cell r="F17">
            <v>-1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P17">
            <v>-1</v>
          </cell>
          <cell r="Q17">
            <v>-1</v>
          </cell>
          <cell r="R17">
            <v>-1</v>
          </cell>
          <cell r="S17">
            <v>-1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</row>
        <row r="18">
          <cell r="C18">
            <v>-1</v>
          </cell>
          <cell r="D18">
            <v>-1</v>
          </cell>
          <cell r="E18">
            <v>-1</v>
          </cell>
          <cell r="F18">
            <v>-1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P18">
            <v>-1</v>
          </cell>
          <cell r="Q18">
            <v>-1</v>
          </cell>
          <cell r="R18">
            <v>-1</v>
          </cell>
          <cell r="S18">
            <v>-1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</row>
        <row r="19">
          <cell r="C19">
            <v>-1</v>
          </cell>
          <cell r="D19">
            <v>-1</v>
          </cell>
          <cell r="E19">
            <v>-1</v>
          </cell>
          <cell r="F19">
            <v>-1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P19">
            <v>-1</v>
          </cell>
          <cell r="Q19">
            <v>-1</v>
          </cell>
          <cell r="R19">
            <v>-1</v>
          </cell>
          <cell r="S19">
            <v>-1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</row>
        <row r="20">
          <cell r="C20">
            <v>-1</v>
          </cell>
          <cell r="D20">
            <v>-1</v>
          </cell>
          <cell r="E20">
            <v>-1</v>
          </cell>
          <cell r="F20">
            <v>-1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P20">
            <v>-1</v>
          </cell>
          <cell r="Q20">
            <v>-1</v>
          </cell>
          <cell r="R20">
            <v>-1</v>
          </cell>
          <cell r="S20">
            <v>-1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</row>
        <row r="21">
          <cell r="C21">
            <v>-1</v>
          </cell>
          <cell r="D21">
            <v>-1</v>
          </cell>
          <cell r="E21">
            <v>-1</v>
          </cell>
          <cell r="F21">
            <v>-1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P21">
            <v>-1</v>
          </cell>
          <cell r="Q21">
            <v>-1</v>
          </cell>
          <cell r="R21">
            <v>-1</v>
          </cell>
          <cell r="S21">
            <v>-1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</row>
        <row r="22">
          <cell r="C22">
            <v>-1</v>
          </cell>
          <cell r="D22">
            <v>-1</v>
          </cell>
          <cell r="E22">
            <v>-1</v>
          </cell>
          <cell r="F22">
            <v>-1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P22">
            <v>-1</v>
          </cell>
          <cell r="Q22">
            <v>-1</v>
          </cell>
          <cell r="R22">
            <v>-1</v>
          </cell>
          <cell r="S22">
            <v>-1</v>
          </cell>
          <cell r="T22">
            <v>1</v>
          </cell>
          <cell r="U22">
            <v>1</v>
          </cell>
          <cell r="V22">
            <v>1</v>
          </cell>
          <cell r="W22">
            <v>1</v>
          </cell>
        </row>
        <row r="23">
          <cell r="C23">
            <v>-1</v>
          </cell>
          <cell r="D23">
            <v>-1</v>
          </cell>
          <cell r="E23">
            <v>-1</v>
          </cell>
          <cell r="F23">
            <v>-1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P23">
            <v>-1</v>
          </cell>
          <cell r="Q23">
            <v>-1</v>
          </cell>
          <cell r="R23">
            <v>-1</v>
          </cell>
          <cell r="S23">
            <v>-1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</row>
        <row r="24">
          <cell r="C24">
            <v>-1</v>
          </cell>
          <cell r="D24">
            <v>-1</v>
          </cell>
          <cell r="E24">
            <v>-1</v>
          </cell>
          <cell r="F24">
            <v>-1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P24">
            <v>-1</v>
          </cell>
          <cell r="Q24">
            <v>-1</v>
          </cell>
          <cell r="R24">
            <v>-1</v>
          </cell>
          <cell r="S24">
            <v>-1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</row>
        <row r="25">
          <cell r="C25">
            <v>-1</v>
          </cell>
          <cell r="D25">
            <v>-1</v>
          </cell>
          <cell r="E25">
            <v>-1</v>
          </cell>
          <cell r="F25">
            <v>-1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P25">
            <v>-1</v>
          </cell>
          <cell r="Q25">
            <v>-1</v>
          </cell>
          <cell r="R25">
            <v>-1</v>
          </cell>
          <cell r="S25">
            <v>-1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</row>
        <row r="29">
          <cell r="C29">
            <v>-13</v>
          </cell>
          <cell r="D29">
            <v>-11.714580590157439</v>
          </cell>
          <cell r="E29">
            <v>-11.714580590157439</v>
          </cell>
          <cell r="F29">
            <v>-13</v>
          </cell>
          <cell r="G29">
            <v>4</v>
          </cell>
          <cell r="H29">
            <v>4.7421590126111788</v>
          </cell>
          <cell r="I29">
            <v>3.2578409873888212</v>
          </cell>
          <cell r="J29">
            <v>4</v>
          </cell>
          <cell r="P29">
            <v>-13</v>
          </cell>
          <cell r="Q29">
            <v>-11.714580590157439</v>
          </cell>
          <cell r="R29">
            <v>-11.714580590157439</v>
          </cell>
          <cell r="S29">
            <v>-13</v>
          </cell>
          <cell r="T29">
            <v>4</v>
          </cell>
          <cell r="U29">
            <v>4.7421590126111788</v>
          </cell>
          <cell r="V29">
            <v>3.2578409873888212</v>
          </cell>
          <cell r="W29">
            <v>4</v>
          </cell>
        </row>
        <row r="30">
          <cell r="C30">
            <v>-7</v>
          </cell>
          <cell r="D30">
            <v>-7</v>
          </cell>
          <cell r="E30">
            <v>-7</v>
          </cell>
          <cell r="F30">
            <v>-7</v>
          </cell>
          <cell r="G30">
            <v>4</v>
          </cell>
          <cell r="H30">
            <v>4</v>
          </cell>
          <cell r="I30">
            <v>4</v>
          </cell>
          <cell r="J30">
            <v>4</v>
          </cell>
          <cell r="P30">
            <v>-1</v>
          </cell>
          <cell r="Q30">
            <v>-1</v>
          </cell>
          <cell r="R30">
            <v>-1</v>
          </cell>
          <cell r="S30">
            <v>-1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</row>
        <row r="31">
          <cell r="C31">
            <v>-1</v>
          </cell>
          <cell r="D31">
            <v>-1</v>
          </cell>
          <cell r="E31">
            <v>-1</v>
          </cell>
          <cell r="F31">
            <v>-1</v>
          </cell>
          <cell r="G31">
            <v>4</v>
          </cell>
          <cell r="H31">
            <v>4</v>
          </cell>
          <cell r="I31">
            <v>4</v>
          </cell>
          <cell r="J31">
            <v>4</v>
          </cell>
          <cell r="P31">
            <v>-1</v>
          </cell>
          <cell r="Q31">
            <v>-1</v>
          </cell>
          <cell r="R31">
            <v>-1</v>
          </cell>
          <cell r="S31">
            <v>-1</v>
          </cell>
          <cell r="T31">
            <v>1</v>
          </cell>
          <cell r="U31">
            <v>1</v>
          </cell>
          <cell r="V31">
            <v>1</v>
          </cell>
          <cell r="W31">
            <v>1</v>
          </cell>
        </row>
        <row r="32">
          <cell r="C32">
            <v>5</v>
          </cell>
          <cell r="D32">
            <v>5</v>
          </cell>
          <cell r="E32">
            <v>5</v>
          </cell>
          <cell r="F32">
            <v>5</v>
          </cell>
          <cell r="G32">
            <v>4</v>
          </cell>
          <cell r="H32">
            <v>4</v>
          </cell>
          <cell r="I32">
            <v>4</v>
          </cell>
          <cell r="J32">
            <v>4</v>
          </cell>
        </row>
        <row r="33">
          <cell r="C33">
            <v>11</v>
          </cell>
          <cell r="D33">
            <v>11</v>
          </cell>
          <cell r="E33">
            <v>11</v>
          </cell>
          <cell r="F33">
            <v>11</v>
          </cell>
          <cell r="G33">
            <v>4</v>
          </cell>
          <cell r="H33">
            <v>4</v>
          </cell>
          <cell r="I33">
            <v>4</v>
          </cell>
          <cell r="J33">
            <v>4</v>
          </cell>
        </row>
        <row r="34">
          <cell r="C34">
            <v>-7</v>
          </cell>
          <cell r="D34">
            <v>-7</v>
          </cell>
          <cell r="E34">
            <v>-7</v>
          </cell>
          <cell r="F34">
            <v>-7</v>
          </cell>
          <cell r="G34">
            <v>-2</v>
          </cell>
          <cell r="H34">
            <v>-2</v>
          </cell>
          <cell r="I34">
            <v>-2</v>
          </cell>
          <cell r="J34">
            <v>-2</v>
          </cell>
        </row>
        <row r="35">
          <cell r="C35">
            <v>-1</v>
          </cell>
          <cell r="D35">
            <v>-1</v>
          </cell>
          <cell r="E35">
            <v>-1</v>
          </cell>
          <cell r="F35">
            <v>-1</v>
          </cell>
          <cell r="G35">
            <v>-2</v>
          </cell>
          <cell r="H35">
            <v>-2</v>
          </cell>
          <cell r="I35">
            <v>-2</v>
          </cell>
          <cell r="J35">
            <v>-2</v>
          </cell>
        </row>
        <row r="36">
          <cell r="C36">
            <v>5</v>
          </cell>
          <cell r="D36">
            <v>5</v>
          </cell>
          <cell r="E36">
            <v>5</v>
          </cell>
          <cell r="F36">
            <v>5</v>
          </cell>
          <cell r="G36">
            <v>-2</v>
          </cell>
          <cell r="H36">
            <v>-2</v>
          </cell>
          <cell r="I36">
            <v>-2</v>
          </cell>
          <cell r="J36">
            <v>-2</v>
          </cell>
        </row>
        <row r="37">
          <cell r="C37">
            <v>-1</v>
          </cell>
          <cell r="D37">
            <v>-1</v>
          </cell>
          <cell r="E37">
            <v>-1</v>
          </cell>
          <cell r="F37">
            <v>-1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</row>
        <row r="38">
          <cell r="C38">
            <v>-1</v>
          </cell>
          <cell r="D38">
            <v>-1</v>
          </cell>
          <cell r="E38">
            <v>-1</v>
          </cell>
          <cell r="F38">
            <v>-1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</row>
        <row r="39">
          <cell r="C39">
            <v>-1</v>
          </cell>
          <cell r="D39">
            <v>-1</v>
          </cell>
          <cell r="E39">
            <v>-1</v>
          </cell>
          <cell r="F39">
            <v>-1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0">
          <cell r="C40">
            <v>-1</v>
          </cell>
          <cell r="D40">
            <v>-1</v>
          </cell>
          <cell r="E40">
            <v>-1</v>
          </cell>
          <cell r="F40">
            <v>-1</v>
          </cell>
          <cell r="G40">
            <v>1</v>
          </cell>
          <cell r="H40">
            <v>1</v>
          </cell>
          <cell r="I40">
            <v>1</v>
          </cell>
          <cell r="J40">
            <v>1</v>
          </cell>
        </row>
        <row r="41">
          <cell r="C41">
            <v>-1</v>
          </cell>
          <cell r="D41">
            <v>-1</v>
          </cell>
          <cell r="E41">
            <v>-1</v>
          </cell>
          <cell r="F41">
            <v>-1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</row>
        <row r="42">
          <cell r="C42">
            <v>-1</v>
          </cell>
          <cell r="D42">
            <v>-1</v>
          </cell>
          <cell r="E42">
            <v>-1</v>
          </cell>
          <cell r="F42">
            <v>-1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</row>
        <row r="43">
          <cell r="C43">
            <v>-1</v>
          </cell>
          <cell r="D43">
            <v>-1</v>
          </cell>
          <cell r="E43">
            <v>-1</v>
          </cell>
          <cell r="F43">
            <v>-1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</row>
        <row r="44">
          <cell r="C44">
            <v>-1</v>
          </cell>
          <cell r="D44">
            <v>-1</v>
          </cell>
          <cell r="E44">
            <v>-1</v>
          </cell>
          <cell r="F44">
            <v>-1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</row>
        <row r="45">
          <cell r="C45">
            <v>-1</v>
          </cell>
          <cell r="D45">
            <v>-1</v>
          </cell>
          <cell r="E45">
            <v>-1</v>
          </cell>
          <cell r="F45">
            <v>-1</v>
          </cell>
          <cell r="G45">
            <v>1</v>
          </cell>
          <cell r="H45">
            <v>1</v>
          </cell>
          <cell r="I45">
            <v>1</v>
          </cell>
          <cell r="J45">
            <v>1</v>
          </cell>
        </row>
        <row r="46">
          <cell r="C46">
            <v>-1</v>
          </cell>
          <cell r="D46">
            <v>-1</v>
          </cell>
          <cell r="E46">
            <v>-1</v>
          </cell>
          <cell r="F46">
            <v>-1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</row>
        <row r="47">
          <cell r="C47">
            <v>-1</v>
          </cell>
          <cell r="D47">
            <v>-1</v>
          </cell>
          <cell r="E47">
            <v>-1</v>
          </cell>
          <cell r="F47">
            <v>-1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</row>
        <row r="48">
          <cell r="C48">
            <v>-1</v>
          </cell>
          <cell r="D48">
            <v>-1</v>
          </cell>
          <cell r="E48">
            <v>-1</v>
          </cell>
          <cell r="F48">
            <v>-1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</row>
        <row r="52">
          <cell r="C52">
            <v>-13</v>
          </cell>
          <cell r="D52">
            <v>-13</v>
          </cell>
          <cell r="E52">
            <v>-13</v>
          </cell>
          <cell r="F52">
            <v>-13</v>
          </cell>
          <cell r="G52">
            <v>-13</v>
          </cell>
          <cell r="H52">
            <v>4</v>
          </cell>
          <cell r="I52">
            <v>4</v>
          </cell>
          <cell r="J52">
            <v>4</v>
          </cell>
          <cell r="K52">
            <v>4</v>
          </cell>
          <cell r="L52">
            <v>4</v>
          </cell>
          <cell r="P52">
            <v>-13</v>
          </cell>
          <cell r="Q52">
            <v>-13</v>
          </cell>
          <cell r="R52">
            <v>-13</v>
          </cell>
          <cell r="S52">
            <v>-13</v>
          </cell>
          <cell r="T52">
            <v>-13</v>
          </cell>
          <cell r="U52">
            <v>4</v>
          </cell>
          <cell r="V52">
            <v>4</v>
          </cell>
          <cell r="W52">
            <v>4</v>
          </cell>
          <cell r="X52">
            <v>4</v>
          </cell>
          <cell r="Y52">
            <v>4</v>
          </cell>
        </row>
        <row r="53">
          <cell r="C53">
            <v>-7</v>
          </cell>
          <cell r="D53">
            <v>-7</v>
          </cell>
          <cell r="E53">
            <v>-7</v>
          </cell>
          <cell r="F53">
            <v>-7</v>
          </cell>
          <cell r="G53">
            <v>-7</v>
          </cell>
          <cell r="H53">
            <v>4</v>
          </cell>
          <cell r="I53">
            <v>4</v>
          </cell>
          <cell r="J53">
            <v>4</v>
          </cell>
          <cell r="K53">
            <v>4</v>
          </cell>
          <cell r="L53">
            <v>4</v>
          </cell>
          <cell r="P53">
            <v>-6.7506070024078291</v>
          </cell>
          <cell r="Q53">
            <v>-6.7506070024078291</v>
          </cell>
          <cell r="R53">
            <v>-6.7506070024078291</v>
          </cell>
          <cell r="S53">
            <v>-6.7506070024078291</v>
          </cell>
          <cell r="T53">
            <v>-6.7506070024078291</v>
          </cell>
          <cell r="U53">
            <v>5.7860929086775261</v>
          </cell>
          <cell r="V53">
            <v>5.7860929086775261</v>
          </cell>
          <cell r="W53">
            <v>5.7860929086775261</v>
          </cell>
          <cell r="X53">
            <v>5.7860929086775261</v>
          </cell>
          <cell r="Y53">
            <v>5.7860929086775261</v>
          </cell>
        </row>
        <row r="54">
          <cell r="C54">
            <v>-1</v>
          </cell>
          <cell r="D54">
            <v>-1</v>
          </cell>
          <cell r="E54">
            <v>-1</v>
          </cell>
          <cell r="F54">
            <v>-1</v>
          </cell>
          <cell r="G54">
            <v>-1</v>
          </cell>
          <cell r="H54">
            <v>4</v>
          </cell>
          <cell r="I54">
            <v>4</v>
          </cell>
          <cell r="J54">
            <v>4</v>
          </cell>
          <cell r="K54">
            <v>4</v>
          </cell>
          <cell r="L54">
            <v>4</v>
          </cell>
          <cell r="P54">
            <v>-0.4180830056182685</v>
          </cell>
          <cell r="Q54">
            <v>-0.4180830056182685</v>
          </cell>
          <cell r="R54">
            <v>-0.4180830056182685</v>
          </cell>
          <cell r="S54">
            <v>-0.4180830056182685</v>
          </cell>
          <cell r="T54">
            <v>-0.4180830056182685</v>
          </cell>
          <cell r="U54">
            <v>6.5200088768990163</v>
          </cell>
          <cell r="V54">
            <v>6.5200088768990163</v>
          </cell>
          <cell r="W54">
            <v>6.5200088768990163</v>
          </cell>
          <cell r="X54">
            <v>6.5200088768990163</v>
          </cell>
          <cell r="Y54">
            <v>6.5200088768990163</v>
          </cell>
        </row>
        <row r="55">
          <cell r="C55">
            <v>5</v>
          </cell>
          <cell r="D55">
            <v>5</v>
          </cell>
          <cell r="E55">
            <v>5</v>
          </cell>
          <cell r="F55">
            <v>5</v>
          </cell>
          <cell r="G55">
            <v>5</v>
          </cell>
          <cell r="H55">
            <v>4</v>
          </cell>
          <cell r="I55">
            <v>4</v>
          </cell>
          <cell r="J55">
            <v>4</v>
          </cell>
          <cell r="K55">
            <v>4</v>
          </cell>
          <cell r="L55">
            <v>4</v>
          </cell>
          <cell r="P55">
            <v>5.9144409911712916</v>
          </cell>
          <cell r="Q55">
            <v>5.9144409911712916</v>
          </cell>
          <cell r="R55">
            <v>5.9144409911712916</v>
          </cell>
          <cell r="S55">
            <v>5.9144409911712916</v>
          </cell>
          <cell r="T55">
            <v>5.9144409911712916</v>
          </cell>
          <cell r="U55">
            <v>5.7860929086775252</v>
          </cell>
          <cell r="V55">
            <v>5.7860929086775252</v>
          </cell>
          <cell r="W55">
            <v>5.7860929086775252</v>
          </cell>
          <cell r="X55">
            <v>5.7860929086775252</v>
          </cell>
          <cell r="Y55">
            <v>5.7860929086775252</v>
          </cell>
        </row>
        <row r="56">
          <cell r="C56">
            <v>11</v>
          </cell>
          <cell r="D56">
            <v>11</v>
          </cell>
          <cell r="E56">
            <v>11</v>
          </cell>
          <cell r="F56">
            <v>11</v>
          </cell>
          <cell r="G56">
            <v>11</v>
          </cell>
          <cell r="H56">
            <v>4</v>
          </cell>
          <cell r="I56">
            <v>4</v>
          </cell>
          <cell r="J56">
            <v>4</v>
          </cell>
          <cell r="K56">
            <v>4</v>
          </cell>
          <cell r="L56">
            <v>4</v>
          </cell>
          <cell r="P56">
            <v>12.163833988763461</v>
          </cell>
          <cell r="Q56">
            <v>12.163833988763461</v>
          </cell>
          <cell r="R56">
            <v>12.163833988763461</v>
          </cell>
          <cell r="S56">
            <v>12.163833988763461</v>
          </cell>
          <cell r="T56">
            <v>12.163833988763461</v>
          </cell>
          <cell r="U56">
            <v>4</v>
          </cell>
          <cell r="V56">
            <v>4</v>
          </cell>
          <cell r="W56">
            <v>4</v>
          </cell>
          <cell r="X56">
            <v>4</v>
          </cell>
          <cell r="Y56">
            <v>4</v>
          </cell>
        </row>
        <row r="57">
          <cell r="C57">
            <v>-7</v>
          </cell>
          <cell r="D57">
            <v>-7</v>
          </cell>
          <cell r="E57">
            <v>-7</v>
          </cell>
          <cell r="F57">
            <v>-7</v>
          </cell>
          <cell r="G57">
            <v>-7</v>
          </cell>
          <cell r="H57">
            <v>-2</v>
          </cell>
          <cell r="I57">
            <v>-2</v>
          </cell>
          <cell r="J57">
            <v>-2</v>
          </cell>
          <cell r="K57">
            <v>-2</v>
          </cell>
          <cell r="L57">
            <v>-2</v>
          </cell>
          <cell r="P57">
            <v>-6.1686900080260987</v>
          </cell>
          <cell r="Q57">
            <v>-6.1686900080260987</v>
          </cell>
          <cell r="R57">
            <v>-6.1686900080260987</v>
          </cell>
          <cell r="S57">
            <v>-6.1686900080260987</v>
          </cell>
          <cell r="T57">
            <v>-6.1686900080260987</v>
          </cell>
          <cell r="U57">
            <v>-0.46330008891464325</v>
          </cell>
          <cell r="V57">
            <v>-0.46330008891464325</v>
          </cell>
          <cell r="W57">
            <v>-0.46330008891464325</v>
          </cell>
          <cell r="X57">
            <v>-0.46330008891464325</v>
          </cell>
          <cell r="Y57">
            <v>-0.46330008891464325</v>
          </cell>
        </row>
        <row r="58">
          <cell r="C58">
            <v>-1</v>
          </cell>
          <cell r="D58">
            <v>-1</v>
          </cell>
          <cell r="E58">
            <v>-1</v>
          </cell>
          <cell r="F58">
            <v>-1</v>
          </cell>
          <cell r="G58">
            <v>-1</v>
          </cell>
          <cell r="H58">
            <v>-2</v>
          </cell>
          <cell r="I58">
            <v>-2</v>
          </cell>
          <cell r="J58">
            <v>-2</v>
          </cell>
          <cell r="K58">
            <v>-2</v>
          </cell>
          <cell r="L58">
            <v>-2</v>
          </cell>
          <cell r="P58">
            <v>-0.41808300561826928</v>
          </cell>
          <cell r="Q58">
            <v>-0.41808300561826928</v>
          </cell>
          <cell r="R58">
            <v>-0.41808300561826928</v>
          </cell>
          <cell r="S58">
            <v>-0.41808300561826928</v>
          </cell>
          <cell r="T58">
            <v>-0.41808300561826928</v>
          </cell>
          <cell r="U58">
            <v>0.35374687850423658</v>
          </cell>
          <cell r="V58">
            <v>0.35374687850423658</v>
          </cell>
          <cell r="W58">
            <v>0.35374687850423658</v>
          </cell>
          <cell r="X58">
            <v>0.35374687850423658</v>
          </cell>
          <cell r="Y58">
            <v>0.35374687850423658</v>
          </cell>
        </row>
        <row r="59">
          <cell r="C59">
            <v>5</v>
          </cell>
          <cell r="D59">
            <v>5</v>
          </cell>
          <cell r="E59">
            <v>5</v>
          </cell>
          <cell r="F59">
            <v>5</v>
          </cell>
          <cell r="G59">
            <v>5</v>
          </cell>
          <cell r="H59">
            <v>-2</v>
          </cell>
          <cell r="I59">
            <v>-2</v>
          </cell>
          <cell r="J59">
            <v>-2</v>
          </cell>
          <cell r="K59">
            <v>-2</v>
          </cell>
          <cell r="L59">
            <v>-2</v>
          </cell>
          <cell r="P59">
            <v>5.3325239967895603</v>
          </cell>
          <cell r="Q59">
            <v>5.3325239967895603</v>
          </cell>
          <cell r="R59">
            <v>5.3325239967895603</v>
          </cell>
          <cell r="S59">
            <v>5.3325239967895603</v>
          </cell>
          <cell r="T59">
            <v>5.3325239967895603</v>
          </cell>
          <cell r="U59">
            <v>-0.4633000889146448</v>
          </cell>
          <cell r="V59">
            <v>-0.4633000889146448</v>
          </cell>
          <cell r="W59">
            <v>-0.4633000889146448</v>
          </cell>
          <cell r="X59">
            <v>-0.4633000889146448</v>
          </cell>
          <cell r="Y59">
            <v>-0.4633000889146448</v>
          </cell>
        </row>
        <row r="60">
          <cell r="C60">
            <v>-1</v>
          </cell>
          <cell r="D60">
            <v>-1</v>
          </cell>
          <cell r="E60">
            <v>-1</v>
          </cell>
          <cell r="F60">
            <v>-1</v>
          </cell>
          <cell r="G60">
            <v>-1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P60">
            <v>-1</v>
          </cell>
          <cell r="Q60">
            <v>-1</v>
          </cell>
          <cell r="R60">
            <v>-1</v>
          </cell>
          <cell r="S60">
            <v>-1</v>
          </cell>
          <cell r="T60">
            <v>-1</v>
          </cell>
          <cell r="U60">
            <v>1</v>
          </cell>
          <cell r="V60">
            <v>1</v>
          </cell>
          <cell r="W60">
            <v>1</v>
          </cell>
          <cell r="X60">
            <v>1</v>
          </cell>
          <cell r="Y60">
            <v>1</v>
          </cell>
        </row>
        <row r="61">
          <cell r="C61">
            <v>-1</v>
          </cell>
          <cell r="D61">
            <v>-1</v>
          </cell>
          <cell r="E61">
            <v>-1</v>
          </cell>
          <cell r="F61">
            <v>-1</v>
          </cell>
          <cell r="G61">
            <v>-1</v>
          </cell>
          <cell r="H61">
            <v>1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P61">
            <v>-1</v>
          </cell>
          <cell r="Q61">
            <v>-1</v>
          </cell>
          <cell r="R61">
            <v>-1</v>
          </cell>
          <cell r="S61">
            <v>-1</v>
          </cell>
          <cell r="T61">
            <v>-1</v>
          </cell>
          <cell r="U61">
            <v>1</v>
          </cell>
          <cell r="V61">
            <v>1</v>
          </cell>
          <cell r="W61">
            <v>1</v>
          </cell>
          <cell r="X61">
            <v>1</v>
          </cell>
          <cell r="Y61">
            <v>1</v>
          </cell>
        </row>
        <row r="62">
          <cell r="C62">
            <v>-1</v>
          </cell>
          <cell r="D62">
            <v>-1</v>
          </cell>
          <cell r="E62">
            <v>-1</v>
          </cell>
          <cell r="F62">
            <v>-1</v>
          </cell>
          <cell r="G62">
            <v>-1</v>
          </cell>
          <cell r="H62">
            <v>1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P62">
            <v>-1</v>
          </cell>
          <cell r="Q62">
            <v>-1</v>
          </cell>
          <cell r="R62">
            <v>-1</v>
          </cell>
          <cell r="S62">
            <v>-1</v>
          </cell>
          <cell r="T62">
            <v>-1</v>
          </cell>
          <cell r="U62">
            <v>1</v>
          </cell>
          <cell r="V62">
            <v>1</v>
          </cell>
          <cell r="W62">
            <v>1</v>
          </cell>
          <cell r="X62">
            <v>1</v>
          </cell>
          <cell r="Y62">
            <v>1</v>
          </cell>
        </row>
        <row r="63">
          <cell r="C63">
            <v>-1</v>
          </cell>
          <cell r="D63">
            <v>-1</v>
          </cell>
          <cell r="E63">
            <v>-1</v>
          </cell>
          <cell r="F63">
            <v>-1</v>
          </cell>
          <cell r="G63">
            <v>-1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P63">
            <v>-1</v>
          </cell>
          <cell r="Q63">
            <v>-1</v>
          </cell>
          <cell r="R63">
            <v>-1</v>
          </cell>
          <cell r="S63">
            <v>-1</v>
          </cell>
          <cell r="T63">
            <v>-1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</row>
        <row r="64">
          <cell r="C64">
            <v>-1</v>
          </cell>
          <cell r="D64">
            <v>-1</v>
          </cell>
          <cell r="E64">
            <v>-1</v>
          </cell>
          <cell r="F64">
            <v>-1</v>
          </cell>
          <cell r="G64">
            <v>-1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P64">
            <v>-1</v>
          </cell>
          <cell r="Q64">
            <v>-1</v>
          </cell>
          <cell r="R64">
            <v>-1</v>
          </cell>
          <cell r="S64">
            <v>-1</v>
          </cell>
          <cell r="T64">
            <v>-1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</row>
        <row r="65">
          <cell r="C65">
            <v>-1</v>
          </cell>
          <cell r="D65">
            <v>-1</v>
          </cell>
          <cell r="E65">
            <v>-1</v>
          </cell>
          <cell r="F65">
            <v>-1</v>
          </cell>
          <cell r="G65">
            <v>-1</v>
          </cell>
          <cell r="H65">
            <v>1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P65">
            <v>-1</v>
          </cell>
          <cell r="Q65">
            <v>-1</v>
          </cell>
          <cell r="R65">
            <v>-1</v>
          </cell>
          <cell r="S65">
            <v>-1</v>
          </cell>
          <cell r="T65">
            <v>-1</v>
          </cell>
          <cell r="U65">
            <v>1</v>
          </cell>
          <cell r="V65">
            <v>1</v>
          </cell>
          <cell r="W65">
            <v>1</v>
          </cell>
          <cell r="X65">
            <v>1</v>
          </cell>
          <cell r="Y65">
            <v>1</v>
          </cell>
        </row>
        <row r="66">
          <cell r="C66">
            <v>-1</v>
          </cell>
          <cell r="D66">
            <v>-1</v>
          </cell>
          <cell r="E66">
            <v>-1</v>
          </cell>
          <cell r="F66">
            <v>-1</v>
          </cell>
          <cell r="G66">
            <v>-1</v>
          </cell>
          <cell r="H66">
            <v>1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P66">
            <v>-1</v>
          </cell>
          <cell r="Q66">
            <v>-1</v>
          </cell>
          <cell r="R66">
            <v>-1</v>
          </cell>
          <cell r="S66">
            <v>-1</v>
          </cell>
          <cell r="T66">
            <v>-1</v>
          </cell>
          <cell r="U66">
            <v>1</v>
          </cell>
          <cell r="V66">
            <v>1</v>
          </cell>
          <cell r="W66">
            <v>1</v>
          </cell>
          <cell r="X66">
            <v>1</v>
          </cell>
          <cell r="Y66">
            <v>1</v>
          </cell>
        </row>
        <row r="67">
          <cell r="C67">
            <v>-1</v>
          </cell>
          <cell r="D67">
            <v>-1</v>
          </cell>
          <cell r="E67">
            <v>-1</v>
          </cell>
          <cell r="F67">
            <v>-1</v>
          </cell>
          <cell r="G67">
            <v>-1</v>
          </cell>
          <cell r="H67">
            <v>1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P67">
            <v>-1</v>
          </cell>
          <cell r="Q67">
            <v>-1</v>
          </cell>
          <cell r="R67">
            <v>-1</v>
          </cell>
          <cell r="S67">
            <v>-1</v>
          </cell>
          <cell r="T67">
            <v>-1</v>
          </cell>
          <cell r="U67">
            <v>1</v>
          </cell>
          <cell r="V67">
            <v>1</v>
          </cell>
          <cell r="W67">
            <v>1</v>
          </cell>
          <cell r="X67">
            <v>1</v>
          </cell>
          <cell r="Y67">
            <v>1</v>
          </cell>
        </row>
        <row r="68">
          <cell r="C68">
            <v>-1</v>
          </cell>
          <cell r="D68">
            <v>-1</v>
          </cell>
          <cell r="E68">
            <v>-1</v>
          </cell>
          <cell r="F68">
            <v>-1</v>
          </cell>
          <cell r="G68">
            <v>-1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P68">
            <v>-1</v>
          </cell>
          <cell r="Q68">
            <v>-1</v>
          </cell>
          <cell r="R68">
            <v>-1</v>
          </cell>
          <cell r="S68">
            <v>-1</v>
          </cell>
          <cell r="T68">
            <v>-1</v>
          </cell>
          <cell r="U68">
            <v>1</v>
          </cell>
          <cell r="V68">
            <v>1</v>
          </cell>
          <cell r="W68">
            <v>1</v>
          </cell>
          <cell r="X68">
            <v>1</v>
          </cell>
          <cell r="Y68">
            <v>1</v>
          </cell>
        </row>
        <row r="69">
          <cell r="C69">
            <v>-1</v>
          </cell>
          <cell r="D69">
            <v>-1</v>
          </cell>
          <cell r="E69">
            <v>-1</v>
          </cell>
          <cell r="F69">
            <v>-1</v>
          </cell>
          <cell r="G69">
            <v>-1</v>
          </cell>
          <cell r="H69">
            <v>1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  <cell r="P69">
            <v>-1</v>
          </cell>
          <cell r="Q69">
            <v>-1</v>
          </cell>
          <cell r="R69">
            <v>-1</v>
          </cell>
          <cell r="S69">
            <v>-1</v>
          </cell>
          <cell r="T69">
            <v>-1</v>
          </cell>
          <cell r="U69">
            <v>1</v>
          </cell>
          <cell r="V69">
            <v>1</v>
          </cell>
          <cell r="W69">
            <v>1</v>
          </cell>
          <cell r="X69">
            <v>1</v>
          </cell>
          <cell r="Y69">
            <v>1</v>
          </cell>
        </row>
        <row r="70">
          <cell r="C70">
            <v>-1</v>
          </cell>
          <cell r="D70">
            <v>-1</v>
          </cell>
          <cell r="E70">
            <v>-1</v>
          </cell>
          <cell r="F70">
            <v>-1</v>
          </cell>
          <cell r="G70">
            <v>-1</v>
          </cell>
          <cell r="H70">
            <v>1</v>
          </cell>
          <cell r="I70">
            <v>1</v>
          </cell>
          <cell r="J70">
            <v>1</v>
          </cell>
          <cell r="K70">
            <v>1</v>
          </cell>
          <cell r="L70">
            <v>1</v>
          </cell>
          <cell r="P70">
            <v>-1</v>
          </cell>
          <cell r="Q70">
            <v>-1</v>
          </cell>
          <cell r="R70">
            <v>-1</v>
          </cell>
          <cell r="S70">
            <v>-1</v>
          </cell>
          <cell r="T70">
            <v>-1</v>
          </cell>
          <cell r="U70">
            <v>1</v>
          </cell>
          <cell r="V70">
            <v>1</v>
          </cell>
          <cell r="W70">
            <v>1</v>
          </cell>
          <cell r="X70">
            <v>1</v>
          </cell>
          <cell r="Y70">
            <v>1</v>
          </cell>
        </row>
        <row r="71">
          <cell r="C71">
            <v>-1</v>
          </cell>
          <cell r="D71">
            <v>-1</v>
          </cell>
          <cell r="E71">
            <v>-1</v>
          </cell>
          <cell r="F71">
            <v>-1</v>
          </cell>
          <cell r="G71">
            <v>-1</v>
          </cell>
          <cell r="H71">
            <v>1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P71">
            <v>-1</v>
          </cell>
          <cell r="Q71">
            <v>-1</v>
          </cell>
          <cell r="R71">
            <v>-1</v>
          </cell>
          <cell r="S71">
            <v>-1</v>
          </cell>
          <cell r="T71">
            <v>-1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</row>
        <row r="75">
          <cell r="D75">
            <v>-13</v>
          </cell>
          <cell r="E75">
            <v>-13</v>
          </cell>
          <cell r="F75">
            <v>-13</v>
          </cell>
          <cell r="G75">
            <v>-13</v>
          </cell>
          <cell r="H75">
            <v>4</v>
          </cell>
          <cell r="I75">
            <v>4</v>
          </cell>
          <cell r="J75">
            <v>4</v>
          </cell>
          <cell r="K75">
            <v>4</v>
          </cell>
          <cell r="Q75">
            <v>-13</v>
          </cell>
          <cell r="R75">
            <v>-13</v>
          </cell>
          <cell r="S75">
            <v>-13</v>
          </cell>
          <cell r="T75">
            <v>-13</v>
          </cell>
          <cell r="U75">
            <v>4</v>
          </cell>
          <cell r="V75">
            <v>4</v>
          </cell>
          <cell r="W75">
            <v>4</v>
          </cell>
          <cell r="X75">
            <v>4</v>
          </cell>
        </row>
        <row r="76">
          <cell r="D76">
            <v>-7</v>
          </cell>
          <cell r="E76">
            <v>-7</v>
          </cell>
          <cell r="F76">
            <v>-7</v>
          </cell>
          <cell r="G76">
            <v>-7</v>
          </cell>
          <cell r="H76">
            <v>4</v>
          </cell>
          <cell r="I76">
            <v>4</v>
          </cell>
          <cell r="J76">
            <v>4</v>
          </cell>
          <cell r="K76">
            <v>4</v>
          </cell>
          <cell r="Q76">
            <v>-6.7506070024078291</v>
          </cell>
          <cell r="R76">
            <v>-6.7506070024078291</v>
          </cell>
          <cell r="S76">
            <v>-6.7506070024078291</v>
          </cell>
          <cell r="T76">
            <v>-6.7506070024078291</v>
          </cell>
          <cell r="U76">
            <v>5.7860929086775261</v>
          </cell>
          <cell r="V76">
            <v>5.7860929086775261</v>
          </cell>
          <cell r="W76">
            <v>5.7860929086775261</v>
          </cell>
          <cell r="X76">
            <v>5.7860929086775261</v>
          </cell>
        </row>
        <row r="77">
          <cell r="D77">
            <v>-1</v>
          </cell>
          <cell r="E77">
            <v>-1</v>
          </cell>
          <cell r="F77">
            <v>-1</v>
          </cell>
          <cell r="G77">
            <v>-1</v>
          </cell>
          <cell r="H77">
            <v>4</v>
          </cell>
          <cell r="I77">
            <v>4</v>
          </cell>
          <cell r="J77">
            <v>4</v>
          </cell>
          <cell r="K77">
            <v>4</v>
          </cell>
          <cell r="Q77">
            <v>-0.4180830056182685</v>
          </cell>
          <cell r="R77">
            <v>-0.4180830056182685</v>
          </cell>
          <cell r="S77">
            <v>-0.4180830056182685</v>
          </cell>
          <cell r="T77">
            <v>-0.4180830056182685</v>
          </cell>
          <cell r="U77">
            <v>6.5200088768990163</v>
          </cell>
          <cell r="V77">
            <v>6.5200088768990163</v>
          </cell>
          <cell r="W77">
            <v>6.5200088768990163</v>
          </cell>
          <cell r="X77">
            <v>6.5200088768990163</v>
          </cell>
        </row>
        <row r="78">
          <cell r="D78">
            <v>5</v>
          </cell>
          <cell r="E78">
            <v>5</v>
          </cell>
          <cell r="F78">
            <v>5</v>
          </cell>
          <cell r="G78">
            <v>5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Q78">
            <v>5.9144409911712916</v>
          </cell>
          <cell r="R78">
            <v>5.9144409911712916</v>
          </cell>
          <cell r="S78">
            <v>5.9144409911712916</v>
          </cell>
          <cell r="T78">
            <v>5.9144409911712916</v>
          </cell>
          <cell r="U78">
            <v>5.7860929086775252</v>
          </cell>
          <cell r="V78">
            <v>5.7860929086775252</v>
          </cell>
          <cell r="W78">
            <v>5.7860929086775252</v>
          </cell>
          <cell r="X78">
            <v>5.7860929086775252</v>
          </cell>
        </row>
        <row r="79">
          <cell r="D79">
            <v>11</v>
          </cell>
          <cell r="E79">
            <v>11</v>
          </cell>
          <cell r="F79">
            <v>11</v>
          </cell>
          <cell r="G79">
            <v>11</v>
          </cell>
          <cell r="H79">
            <v>4</v>
          </cell>
          <cell r="I79">
            <v>4</v>
          </cell>
          <cell r="J79">
            <v>4</v>
          </cell>
          <cell r="K79">
            <v>4</v>
          </cell>
          <cell r="Q79">
            <v>12.163833988763461</v>
          </cell>
          <cell r="R79">
            <v>12.163833988763461</v>
          </cell>
          <cell r="S79">
            <v>12.163833988763461</v>
          </cell>
          <cell r="T79">
            <v>12.163833988763461</v>
          </cell>
          <cell r="U79">
            <v>4</v>
          </cell>
          <cell r="V79">
            <v>4</v>
          </cell>
          <cell r="W79">
            <v>4</v>
          </cell>
          <cell r="X79">
            <v>4</v>
          </cell>
        </row>
        <row r="80">
          <cell r="D80">
            <v>-7</v>
          </cell>
          <cell r="E80">
            <v>-7</v>
          </cell>
          <cell r="F80">
            <v>-7</v>
          </cell>
          <cell r="G80">
            <v>-7</v>
          </cell>
          <cell r="H80">
            <v>-2</v>
          </cell>
          <cell r="I80">
            <v>-2</v>
          </cell>
          <cell r="J80">
            <v>-2</v>
          </cell>
          <cell r="K80">
            <v>-2</v>
          </cell>
          <cell r="Q80">
            <v>-6.1686900080260987</v>
          </cell>
          <cell r="R80">
            <v>-6.1686900080260987</v>
          </cell>
          <cell r="S80">
            <v>-6.1686900080260987</v>
          </cell>
          <cell r="T80">
            <v>-6.1686900080260987</v>
          </cell>
          <cell r="U80">
            <v>-0.46330008891464325</v>
          </cell>
          <cell r="V80">
            <v>-0.46330008891464325</v>
          </cell>
          <cell r="W80">
            <v>-0.46330008891464325</v>
          </cell>
          <cell r="X80">
            <v>-0.46330008891464325</v>
          </cell>
        </row>
        <row r="81">
          <cell r="D81">
            <v>-1</v>
          </cell>
          <cell r="E81">
            <v>-1</v>
          </cell>
          <cell r="F81">
            <v>-1</v>
          </cell>
          <cell r="G81">
            <v>-1</v>
          </cell>
          <cell r="H81">
            <v>-2</v>
          </cell>
          <cell r="I81">
            <v>-2</v>
          </cell>
          <cell r="J81">
            <v>-2</v>
          </cell>
          <cell r="K81">
            <v>-2</v>
          </cell>
          <cell r="Q81">
            <v>-0.41808300561826928</v>
          </cell>
          <cell r="R81">
            <v>-0.41808300561826928</v>
          </cell>
          <cell r="S81">
            <v>-0.41808300561826928</v>
          </cell>
          <cell r="T81">
            <v>-0.41808300561826928</v>
          </cell>
          <cell r="U81">
            <v>0.35374687850423658</v>
          </cell>
          <cell r="V81">
            <v>0.35374687850423658</v>
          </cell>
          <cell r="W81">
            <v>0.35374687850423658</v>
          </cell>
          <cell r="X81">
            <v>0.35374687850423658</v>
          </cell>
        </row>
        <row r="82">
          <cell r="D82">
            <v>5</v>
          </cell>
          <cell r="E82">
            <v>5</v>
          </cell>
          <cell r="F82">
            <v>5</v>
          </cell>
          <cell r="G82">
            <v>5</v>
          </cell>
          <cell r="H82">
            <v>-2</v>
          </cell>
          <cell r="I82">
            <v>-2</v>
          </cell>
          <cell r="J82">
            <v>-2</v>
          </cell>
          <cell r="K82">
            <v>-2</v>
          </cell>
          <cell r="Q82">
            <v>5.3325239967895603</v>
          </cell>
          <cell r="R82">
            <v>5.3325239967895603</v>
          </cell>
          <cell r="S82">
            <v>5.3325239967895603</v>
          </cell>
          <cell r="T82">
            <v>5.3325239967895603</v>
          </cell>
          <cell r="U82">
            <v>-0.4633000889146448</v>
          </cell>
          <cell r="V82">
            <v>-0.4633000889146448</v>
          </cell>
          <cell r="W82">
            <v>-0.4633000889146448</v>
          </cell>
          <cell r="X82">
            <v>-0.4633000889146448</v>
          </cell>
        </row>
        <row r="83">
          <cell r="D83">
            <v>-1</v>
          </cell>
          <cell r="E83">
            <v>-1</v>
          </cell>
          <cell r="F83">
            <v>-1</v>
          </cell>
          <cell r="G83">
            <v>-1</v>
          </cell>
          <cell r="H83">
            <v>1</v>
          </cell>
          <cell r="I83">
            <v>1</v>
          </cell>
          <cell r="J83">
            <v>1</v>
          </cell>
          <cell r="K83">
            <v>1</v>
          </cell>
          <cell r="Q83">
            <v>-1</v>
          </cell>
          <cell r="R83">
            <v>-1</v>
          </cell>
          <cell r="S83">
            <v>-1</v>
          </cell>
          <cell r="T83">
            <v>-1</v>
          </cell>
          <cell r="U83">
            <v>1</v>
          </cell>
          <cell r="V83">
            <v>1</v>
          </cell>
          <cell r="W83">
            <v>1</v>
          </cell>
          <cell r="X83">
            <v>1</v>
          </cell>
        </row>
        <row r="84">
          <cell r="D84">
            <v>-1</v>
          </cell>
          <cell r="E84">
            <v>-1</v>
          </cell>
          <cell r="F84">
            <v>-1</v>
          </cell>
          <cell r="G84">
            <v>-1</v>
          </cell>
          <cell r="H84">
            <v>1</v>
          </cell>
          <cell r="I84">
            <v>1</v>
          </cell>
          <cell r="J84">
            <v>1</v>
          </cell>
          <cell r="K84">
            <v>1</v>
          </cell>
          <cell r="Q84">
            <v>-1</v>
          </cell>
          <cell r="R84">
            <v>-1</v>
          </cell>
          <cell r="S84">
            <v>-1</v>
          </cell>
          <cell r="T84">
            <v>-1</v>
          </cell>
          <cell r="U84">
            <v>1</v>
          </cell>
          <cell r="V84">
            <v>1</v>
          </cell>
          <cell r="W84">
            <v>1</v>
          </cell>
          <cell r="X84">
            <v>1</v>
          </cell>
        </row>
        <row r="85">
          <cell r="D85">
            <v>-1</v>
          </cell>
          <cell r="E85">
            <v>-1</v>
          </cell>
          <cell r="F85">
            <v>-1</v>
          </cell>
          <cell r="G85">
            <v>-1</v>
          </cell>
          <cell r="H85">
            <v>1</v>
          </cell>
          <cell r="I85">
            <v>1</v>
          </cell>
          <cell r="J85">
            <v>1</v>
          </cell>
          <cell r="K85">
            <v>1</v>
          </cell>
          <cell r="Q85">
            <v>-1</v>
          </cell>
          <cell r="R85">
            <v>-1</v>
          </cell>
          <cell r="S85">
            <v>-1</v>
          </cell>
          <cell r="T85">
            <v>-1</v>
          </cell>
          <cell r="U85">
            <v>1</v>
          </cell>
          <cell r="V85">
            <v>1</v>
          </cell>
          <cell r="W85">
            <v>1</v>
          </cell>
          <cell r="X85">
            <v>1</v>
          </cell>
        </row>
        <row r="86">
          <cell r="D86">
            <v>-1</v>
          </cell>
          <cell r="E86">
            <v>-1</v>
          </cell>
          <cell r="F86">
            <v>-1</v>
          </cell>
          <cell r="G86">
            <v>-1</v>
          </cell>
          <cell r="H86">
            <v>1</v>
          </cell>
          <cell r="I86">
            <v>1</v>
          </cell>
          <cell r="J86">
            <v>1</v>
          </cell>
          <cell r="K86">
            <v>1</v>
          </cell>
          <cell r="Q86">
            <v>-1</v>
          </cell>
          <cell r="R86">
            <v>-1</v>
          </cell>
          <cell r="S86">
            <v>-1</v>
          </cell>
          <cell r="T86">
            <v>-1</v>
          </cell>
          <cell r="U86">
            <v>1</v>
          </cell>
          <cell r="V86">
            <v>1</v>
          </cell>
          <cell r="W86">
            <v>1</v>
          </cell>
          <cell r="X86">
            <v>1</v>
          </cell>
        </row>
        <row r="87">
          <cell r="D87">
            <v>-1</v>
          </cell>
          <cell r="E87">
            <v>-1</v>
          </cell>
          <cell r="F87">
            <v>-1</v>
          </cell>
          <cell r="G87">
            <v>-1</v>
          </cell>
          <cell r="H87">
            <v>1</v>
          </cell>
          <cell r="I87">
            <v>1</v>
          </cell>
          <cell r="J87">
            <v>1</v>
          </cell>
          <cell r="K87">
            <v>1</v>
          </cell>
          <cell r="Q87">
            <v>-1</v>
          </cell>
          <cell r="R87">
            <v>-1</v>
          </cell>
          <cell r="S87">
            <v>-1</v>
          </cell>
          <cell r="T87">
            <v>-1</v>
          </cell>
          <cell r="U87">
            <v>1</v>
          </cell>
          <cell r="V87">
            <v>1</v>
          </cell>
          <cell r="W87">
            <v>1</v>
          </cell>
          <cell r="X87">
            <v>1</v>
          </cell>
        </row>
        <row r="88">
          <cell r="D88">
            <v>-1</v>
          </cell>
          <cell r="E88">
            <v>-1</v>
          </cell>
          <cell r="F88">
            <v>-1</v>
          </cell>
          <cell r="G88">
            <v>-1</v>
          </cell>
          <cell r="H88">
            <v>1</v>
          </cell>
          <cell r="I88">
            <v>1</v>
          </cell>
          <cell r="J88">
            <v>1</v>
          </cell>
          <cell r="K88">
            <v>1</v>
          </cell>
          <cell r="Q88">
            <v>-1</v>
          </cell>
          <cell r="R88">
            <v>-1</v>
          </cell>
          <cell r="S88">
            <v>-1</v>
          </cell>
          <cell r="T88">
            <v>-1</v>
          </cell>
          <cell r="U88">
            <v>1</v>
          </cell>
          <cell r="V88">
            <v>1</v>
          </cell>
          <cell r="W88">
            <v>1</v>
          </cell>
          <cell r="X88">
            <v>1</v>
          </cell>
        </row>
        <row r="89">
          <cell r="D89">
            <v>-1</v>
          </cell>
          <cell r="E89">
            <v>-1</v>
          </cell>
          <cell r="F89">
            <v>-1</v>
          </cell>
          <cell r="G89">
            <v>-1</v>
          </cell>
          <cell r="H89">
            <v>1</v>
          </cell>
          <cell r="I89">
            <v>1</v>
          </cell>
          <cell r="J89">
            <v>1</v>
          </cell>
          <cell r="K89">
            <v>1</v>
          </cell>
          <cell r="Q89">
            <v>-1</v>
          </cell>
          <cell r="R89">
            <v>-1</v>
          </cell>
          <cell r="S89">
            <v>-1</v>
          </cell>
          <cell r="T89">
            <v>-1</v>
          </cell>
          <cell r="U89">
            <v>1</v>
          </cell>
          <cell r="V89">
            <v>1</v>
          </cell>
          <cell r="W89">
            <v>1</v>
          </cell>
          <cell r="X89">
            <v>1</v>
          </cell>
        </row>
        <row r="90">
          <cell r="D90">
            <v>-1</v>
          </cell>
          <cell r="E90">
            <v>-1</v>
          </cell>
          <cell r="F90">
            <v>-1</v>
          </cell>
          <cell r="G90">
            <v>-1</v>
          </cell>
          <cell r="H90">
            <v>1</v>
          </cell>
          <cell r="I90">
            <v>1</v>
          </cell>
          <cell r="J90">
            <v>1</v>
          </cell>
          <cell r="K90">
            <v>1</v>
          </cell>
          <cell r="Q90">
            <v>-1</v>
          </cell>
          <cell r="R90">
            <v>-1</v>
          </cell>
          <cell r="S90">
            <v>-1</v>
          </cell>
          <cell r="T90">
            <v>-1</v>
          </cell>
          <cell r="U90">
            <v>1</v>
          </cell>
          <cell r="V90">
            <v>1</v>
          </cell>
          <cell r="W90">
            <v>1</v>
          </cell>
          <cell r="X90">
            <v>1</v>
          </cell>
        </row>
        <row r="91">
          <cell r="D91">
            <v>-1</v>
          </cell>
          <cell r="E91">
            <v>-1</v>
          </cell>
          <cell r="F91">
            <v>-1</v>
          </cell>
          <cell r="G91">
            <v>-1</v>
          </cell>
          <cell r="H91">
            <v>1</v>
          </cell>
          <cell r="I91">
            <v>1</v>
          </cell>
          <cell r="J91">
            <v>1</v>
          </cell>
          <cell r="K91">
            <v>1</v>
          </cell>
          <cell r="Q91">
            <v>-1</v>
          </cell>
          <cell r="R91">
            <v>-1</v>
          </cell>
          <cell r="S91">
            <v>-1</v>
          </cell>
          <cell r="T91">
            <v>-1</v>
          </cell>
          <cell r="U91">
            <v>1</v>
          </cell>
          <cell r="V91">
            <v>1</v>
          </cell>
          <cell r="W91">
            <v>1</v>
          </cell>
          <cell r="X91">
            <v>1</v>
          </cell>
        </row>
        <row r="92">
          <cell r="D92">
            <v>-1</v>
          </cell>
          <cell r="E92">
            <v>-1</v>
          </cell>
          <cell r="F92">
            <v>-1</v>
          </cell>
          <cell r="G92">
            <v>-1</v>
          </cell>
          <cell r="H92">
            <v>1</v>
          </cell>
          <cell r="I92">
            <v>1</v>
          </cell>
          <cell r="J92">
            <v>1</v>
          </cell>
          <cell r="K92">
            <v>1</v>
          </cell>
          <cell r="Q92">
            <v>-1</v>
          </cell>
          <cell r="R92">
            <v>-1</v>
          </cell>
          <cell r="S92">
            <v>-1</v>
          </cell>
          <cell r="T92">
            <v>-1</v>
          </cell>
          <cell r="U92">
            <v>1</v>
          </cell>
          <cell r="V92">
            <v>1</v>
          </cell>
          <cell r="W92">
            <v>1</v>
          </cell>
          <cell r="X92">
            <v>1</v>
          </cell>
        </row>
        <row r="93">
          <cell r="D93">
            <v>-1</v>
          </cell>
          <cell r="E93">
            <v>-1</v>
          </cell>
          <cell r="F93">
            <v>-1</v>
          </cell>
          <cell r="G93">
            <v>-1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Q93">
            <v>-1</v>
          </cell>
          <cell r="R93">
            <v>-1</v>
          </cell>
          <cell r="S93">
            <v>-1</v>
          </cell>
          <cell r="T93">
            <v>-1</v>
          </cell>
          <cell r="U93">
            <v>1</v>
          </cell>
          <cell r="V93">
            <v>1</v>
          </cell>
          <cell r="W93">
            <v>1</v>
          </cell>
          <cell r="X93">
            <v>1</v>
          </cell>
        </row>
        <row r="94">
          <cell r="D94">
            <v>-1</v>
          </cell>
          <cell r="E94">
            <v>-1</v>
          </cell>
          <cell r="F94">
            <v>-1</v>
          </cell>
          <cell r="G94">
            <v>-1</v>
          </cell>
          <cell r="H94">
            <v>1</v>
          </cell>
          <cell r="I94">
            <v>1</v>
          </cell>
          <cell r="J94">
            <v>1</v>
          </cell>
          <cell r="K94">
            <v>1</v>
          </cell>
          <cell r="Q94">
            <v>-1</v>
          </cell>
          <cell r="R94">
            <v>-1</v>
          </cell>
          <cell r="S94">
            <v>-1</v>
          </cell>
          <cell r="T94">
            <v>-1</v>
          </cell>
          <cell r="U94">
            <v>1</v>
          </cell>
          <cell r="V94">
            <v>1</v>
          </cell>
          <cell r="W94">
            <v>1</v>
          </cell>
          <cell r="X94">
            <v>1</v>
          </cell>
        </row>
        <row r="99"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</row>
        <row r="100"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</row>
        <row r="101"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</row>
        <row r="102"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</row>
        <row r="103"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</row>
        <row r="104"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</row>
        <row r="105"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</row>
        <row r="106"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</row>
        <row r="107"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</row>
        <row r="108"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</row>
        <row r="109"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</row>
        <row r="110"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</row>
        <row r="111"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</row>
        <row r="112"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</row>
        <row r="113"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</row>
        <row r="114"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</row>
        <row r="115"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</row>
        <row r="116"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</row>
        <row r="117"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</row>
        <row r="118"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</row>
        <row r="123"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</row>
        <row r="124"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</row>
        <row r="125"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</row>
        <row r="126"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</row>
        <row r="127"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</row>
        <row r="128"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</row>
        <row r="129"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</row>
        <row r="130"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</row>
        <row r="131"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</row>
        <row r="132"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</row>
        <row r="133"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</row>
        <row r="134"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</row>
        <row r="135"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</row>
        <row r="136"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</row>
        <row r="137"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</row>
        <row r="138"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</row>
        <row r="139"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</row>
        <row r="140"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</row>
        <row r="141"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</row>
        <row r="142"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</row>
        <row r="147">
          <cell r="AL147">
            <v>-13</v>
          </cell>
          <cell r="AM147">
            <v>-13</v>
          </cell>
          <cell r="AN147">
            <v>-13</v>
          </cell>
          <cell r="AO147">
            <v>-13</v>
          </cell>
          <cell r="AP147">
            <v>-13</v>
          </cell>
          <cell r="AQ147">
            <v>-13</v>
          </cell>
          <cell r="AR147">
            <v>-13</v>
          </cell>
          <cell r="AS147">
            <v>-13</v>
          </cell>
          <cell r="AT147">
            <v>-13</v>
          </cell>
          <cell r="AU147">
            <v>-13</v>
          </cell>
          <cell r="AV147">
            <v>-13</v>
          </cell>
          <cell r="AW147">
            <v>-13</v>
          </cell>
          <cell r="AX147">
            <v>-13</v>
          </cell>
          <cell r="AY147">
            <v>-13</v>
          </cell>
          <cell r="AZ147">
            <v>-13</v>
          </cell>
          <cell r="BA147">
            <v>-13</v>
          </cell>
          <cell r="BB147">
            <v>-13</v>
          </cell>
          <cell r="BC147">
            <v>-13</v>
          </cell>
          <cell r="BD147">
            <v>-13</v>
          </cell>
          <cell r="BE147">
            <v>-13</v>
          </cell>
          <cell r="BF147">
            <v>-13</v>
          </cell>
          <cell r="BG147">
            <v>-13</v>
          </cell>
          <cell r="BH147">
            <v>-13</v>
          </cell>
          <cell r="BI147">
            <v>-13</v>
          </cell>
          <cell r="BJ147">
            <v>-13</v>
          </cell>
          <cell r="BK147">
            <v>-13</v>
          </cell>
          <cell r="BL147">
            <v>-13</v>
          </cell>
          <cell r="BM147">
            <v>-13</v>
          </cell>
          <cell r="BN147">
            <v>-13</v>
          </cell>
          <cell r="BO147">
            <v>-13</v>
          </cell>
          <cell r="BP147">
            <v>-13</v>
          </cell>
          <cell r="BQ147">
            <v>-13</v>
          </cell>
        </row>
        <row r="148">
          <cell r="AL148">
            <v>-6.7506070024078291</v>
          </cell>
          <cell r="AM148">
            <v>-6.7506070024078291</v>
          </cell>
          <cell r="AN148">
            <v>-6.7506070024078291</v>
          </cell>
          <cell r="AO148">
            <v>-6.7506070024078291</v>
          </cell>
          <cell r="AP148">
            <v>-6.7506070024078291</v>
          </cell>
          <cell r="AQ148">
            <v>-6.7506070024078291</v>
          </cell>
          <cell r="AR148">
            <v>-6.7506070024078291</v>
          </cell>
          <cell r="AS148">
            <v>-6.7506070024078291</v>
          </cell>
          <cell r="AT148">
            <v>-6.7506070024078291</v>
          </cell>
          <cell r="AU148">
            <v>-6.7506070024078291</v>
          </cell>
          <cell r="AV148">
            <v>-6.7506070024078291</v>
          </cell>
          <cell r="AW148">
            <v>-6.7506070024078291</v>
          </cell>
          <cell r="AX148">
            <v>-6.7506070024078291</v>
          </cell>
          <cell r="AY148">
            <v>-6.7506070024078291</v>
          </cell>
          <cell r="AZ148">
            <v>-6.7506070024078291</v>
          </cell>
          <cell r="BA148">
            <v>-6.7506070024078291</v>
          </cell>
          <cell r="BB148">
            <v>-6.7506070024078291</v>
          </cell>
          <cell r="BC148">
            <v>-6.7506070024078291</v>
          </cell>
          <cell r="BD148">
            <v>-6.7506070024078291</v>
          </cell>
          <cell r="BE148">
            <v>-6.7506070024078291</v>
          </cell>
          <cell r="BF148">
            <v>-6.7506070024078291</v>
          </cell>
          <cell r="BG148">
            <v>-6.7506070024078291</v>
          </cell>
          <cell r="BH148">
            <v>-6.7506070024078291</v>
          </cell>
          <cell r="BI148">
            <v>-6.7506070024078291</v>
          </cell>
          <cell r="BJ148">
            <v>-6.7506070024078291</v>
          </cell>
          <cell r="BK148">
            <v>-6.7506070024078291</v>
          </cell>
          <cell r="BL148">
            <v>-6.7506070024078291</v>
          </cell>
          <cell r="BM148">
            <v>-6.7506070024078291</v>
          </cell>
          <cell r="BN148">
            <v>-6.7506070024078291</v>
          </cell>
          <cell r="BO148">
            <v>-6.7506070024078291</v>
          </cell>
          <cell r="BP148">
            <v>-6.7506070024078291</v>
          </cell>
          <cell r="BQ148">
            <v>-6.7506070024078291</v>
          </cell>
        </row>
        <row r="149">
          <cell r="AL149">
            <v>-0.4180830056182685</v>
          </cell>
          <cell r="AM149">
            <v>-0.4180830056182685</v>
          </cell>
          <cell r="AN149">
            <v>-0.4180830056182685</v>
          </cell>
          <cell r="AO149">
            <v>-0.4180830056182685</v>
          </cell>
          <cell r="AP149">
            <v>-0.4180830056182685</v>
          </cell>
          <cell r="AQ149">
            <v>-0.4180830056182685</v>
          </cell>
          <cell r="AR149">
            <v>-0.4180830056182685</v>
          </cell>
          <cell r="AS149">
            <v>-0.4180830056182685</v>
          </cell>
          <cell r="AT149">
            <v>-0.4180830056182685</v>
          </cell>
          <cell r="AU149">
            <v>-0.4180830056182685</v>
          </cell>
          <cell r="AV149">
            <v>-0.4180830056182685</v>
          </cell>
          <cell r="AW149">
            <v>-0.4180830056182685</v>
          </cell>
          <cell r="AX149">
            <v>-0.4180830056182685</v>
          </cell>
          <cell r="AY149">
            <v>-0.4180830056182685</v>
          </cell>
          <cell r="AZ149">
            <v>-0.4180830056182685</v>
          </cell>
          <cell r="BA149">
            <v>-0.4180830056182685</v>
          </cell>
          <cell r="BB149">
            <v>-0.4180830056182685</v>
          </cell>
          <cell r="BC149">
            <v>-0.4180830056182685</v>
          </cell>
          <cell r="BD149">
            <v>-0.4180830056182685</v>
          </cell>
          <cell r="BE149">
            <v>-0.4180830056182685</v>
          </cell>
          <cell r="BF149">
            <v>-0.4180830056182685</v>
          </cell>
          <cell r="BG149">
            <v>-0.4180830056182685</v>
          </cell>
          <cell r="BH149">
            <v>-0.4180830056182685</v>
          </cell>
          <cell r="BI149">
            <v>-0.4180830056182685</v>
          </cell>
          <cell r="BJ149">
            <v>-0.4180830056182685</v>
          </cell>
          <cell r="BK149">
            <v>-0.4180830056182685</v>
          </cell>
          <cell r="BL149">
            <v>-0.4180830056182685</v>
          </cell>
          <cell r="BM149">
            <v>-0.4180830056182685</v>
          </cell>
          <cell r="BN149">
            <v>-0.4180830056182685</v>
          </cell>
          <cell r="BO149">
            <v>-0.4180830056182685</v>
          </cell>
          <cell r="BP149">
            <v>-0.4180830056182685</v>
          </cell>
          <cell r="BQ149">
            <v>-0.4180830056182685</v>
          </cell>
        </row>
        <row r="150">
          <cell r="AL150">
            <v>5.9144409911712916</v>
          </cell>
          <cell r="AM150">
            <v>5.9144409911712916</v>
          </cell>
          <cell r="AN150">
            <v>5.9144409911712916</v>
          </cell>
          <cell r="AO150">
            <v>5.9144409911712916</v>
          </cell>
          <cell r="AP150">
            <v>5.9144409911712916</v>
          </cell>
          <cell r="AQ150">
            <v>5.9144409911712916</v>
          </cell>
          <cell r="AR150">
            <v>5.9144409911712916</v>
          </cell>
          <cell r="AS150">
            <v>5.9144409911712916</v>
          </cell>
          <cell r="AT150">
            <v>5.9144409911712916</v>
          </cell>
          <cell r="AU150">
            <v>5.9144409911712916</v>
          </cell>
          <cell r="AV150">
            <v>5.9144409911712916</v>
          </cell>
          <cell r="AW150">
            <v>5.9144409911712916</v>
          </cell>
          <cell r="AX150">
            <v>5.9144409911712916</v>
          </cell>
          <cell r="AY150">
            <v>5.9144409911712916</v>
          </cell>
          <cell r="AZ150">
            <v>5.9144409911712916</v>
          </cell>
          <cell r="BA150">
            <v>5.9144409911712916</v>
          </cell>
          <cell r="BB150">
            <v>5.9144409911712916</v>
          </cell>
          <cell r="BC150">
            <v>5.9144409911712916</v>
          </cell>
          <cell r="BD150">
            <v>5.9144409911712916</v>
          </cell>
          <cell r="BE150">
            <v>5.9144409911712916</v>
          </cell>
          <cell r="BF150">
            <v>5.9144409911712916</v>
          </cell>
          <cell r="BG150">
            <v>5.9144409911712916</v>
          </cell>
          <cell r="BH150">
            <v>5.9144409911712916</v>
          </cell>
          <cell r="BI150">
            <v>5.9144409911712916</v>
          </cell>
          <cell r="BJ150">
            <v>5.9144409911712916</v>
          </cell>
          <cell r="BK150">
            <v>5.9144409911712916</v>
          </cell>
          <cell r="BL150">
            <v>5.9144409911712916</v>
          </cell>
          <cell r="BM150">
            <v>5.9144409911712916</v>
          </cell>
          <cell r="BN150">
            <v>5.9144409911712916</v>
          </cell>
          <cell r="BO150">
            <v>5.9144409911712916</v>
          </cell>
          <cell r="BP150">
            <v>5.9144409911712916</v>
          </cell>
          <cell r="BQ150">
            <v>5.9144409911712916</v>
          </cell>
        </row>
        <row r="151">
          <cell r="AL151">
            <v>12.163833988763461</v>
          </cell>
          <cell r="AM151">
            <v>12.163833988763461</v>
          </cell>
          <cell r="AN151">
            <v>12.163833988763461</v>
          </cell>
          <cell r="AO151">
            <v>12.163833988763461</v>
          </cell>
          <cell r="AP151">
            <v>12.163833988763461</v>
          </cell>
          <cell r="AQ151">
            <v>12.163833988763461</v>
          </cell>
          <cell r="AR151">
            <v>12.163833988763461</v>
          </cell>
          <cell r="AS151">
            <v>12.163833988763461</v>
          </cell>
          <cell r="AT151">
            <v>12.163833988763461</v>
          </cell>
          <cell r="AU151">
            <v>12.163833988763461</v>
          </cell>
          <cell r="AV151">
            <v>12.163833988763461</v>
          </cell>
          <cell r="AW151">
            <v>12.163833988763461</v>
          </cell>
          <cell r="AX151">
            <v>12.163833988763461</v>
          </cell>
          <cell r="AY151">
            <v>12.163833988763461</v>
          </cell>
          <cell r="AZ151">
            <v>12.163833988763461</v>
          </cell>
          <cell r="BA151">
            <v>12.163833988763461</v>
          </cell>
          <cell r="BB151">
            <v>12.163833988763461</v>
          </cell>
          <cell r="BC151">
            <v>12.163833988763461</v>
          </cell>
          <cell r="BD151">
            <v>12.163833988763461</v>
          </cell>
          <cell r="BE151">
            <v>12.163833988763461</v>
          </cell>
          <cell r="BF151">
            <v>12.163833988763461</v>
          </cell>
          <cell r="BG151">
            <v>12.163833988763461</v>
          </cell>
          <cell r="BH151">
            <v>12.163833988763461</v>
          </cell>
          <cell r="BI151">
            <v>12.163833988763461</v>
          </cell>
          <cell r="BJ151">
            <v>12.163833988763461</v>
          </cell>
          <cell r="BK151">
            <v>12.163833988763461</v>
          </cell>
          <cell r="BL151">
            <v>12.163833988763461</v>
          </cell>
          <cell r="BM151">
            <v>12.163833988763461</v>
          </cell>
          <cell r="BN151">
            <v>12.163833988763461</v>
          </cell>
          <cell r="BO151">
            <v>12.163833988763461</v>
          </cell>
          <cell r="BP151">
            <v>12.163833988763461</v>
          </cell>
          <cell r="BQ151">
            <v>12.163833988763461</v>
          </cell>
        </row>
        <row r="152">
          <cell r="AL152">
            <v>-6.1686900080260987</v>
          </cell>
          <cell r="AM152">
            <v>-6.1686900080260987</v>
          </cell>
          <cell r="AN152">
            <v>-6.1686900080260987</v>
          </cell>
          <cell r="AO152">
            <v>-6.1686900080260987</v>
          </cell>
          <cell r="AP152">
            <v>-6.1686900080260987</v>
          </cell>
          <cell r="AQ152">
            <v>-6.1686900080260987</v>
          </cell>
          <cell r="AR152">
            <v>-6.1686900080260987</v>
          </cell>
          <cell r="AS152">
            <v>-6.1686900080260987</v>
          </cell>
          <cell r="AT152">
            <v>-6.1686900080260987</v>
          </cell>
          <cell r="AU152">
            <v>-6.1686900080260987</v>
          </cell>
          <cell r="AV152">
            <v>-6.1686900080260987</v>
          </cell>
          <cell r="AW152">
            <v>-6.1686900080260987</v>
          </cell>
          <cell r="AX152">
            <v>-6.1686900080260987</v>
          </cell>
          <cell r="AY152">
            <v>-6.1686900080260987</v>
          </cell>
          <cell r="AZ152">
            <v>-6.1686900080260987</v>
          </cell>
          <cell r="BA152">
            <v>-6.1686900080260987</v>
          </cell>
          <cell r="BB152">
            <v>-6.1686900080260987</v>
          </cell>
          <cell r="BC152">
            <v>-6.1686900080260987</v>
          </cell>
          <cell r="BD152">
            <v>-6.1686900080260987</v>
          </cell>
          <cell r="BE152">
            <v>-6.1686900080260987</v>
          </cell>
          <cell r="BF152">
            <v>-6.1686900080260987</v>
          </cell>
          <cell r="BG152">
            <v>-6.1686900080260987</v>
          </cell>
          <cell r="BH152">
            <v>-6.1686900080260987</v>
          </cell>
          <cell r="BI152">
            <v>-6.1686900080260987</v>
          </cell>
          <cell r="BJ152">
            <v>-6.1686900080260987</v>
          </cell>
          <cell r="BK152">
            <v>-6.1686900080260987</v>
          </cell>
          <cell r="BL152">
            <v>-6.1686900080260987</v>
          </cell>
          <cell r="BM152">
            <v>-6.1686900080260987</v>
          </cell>
          <cell r="BN152">
            <v>-6.1686900080260987</v>
          </cell>
          <cell r="BO152">
            <v>-6.1686900080260987</v>
          </cell>
          <cell r="BP152">
            <v>-6.1686900080260987</v>
          </cell>
          <cell r="BQ152">
            <v>-6.1686900080260987</v>
          </cell>
        </row>
        <row r="153">
          <cell r="AL153">
            <v>-0.41808300561826928</v>
          </cell>
          <cell r="AM153">
            <v>-0.41808300561826928</v>
          </cell>
          <cell r="AN153">
            <v>-0.41808300561826928</v>
          </cell>
          <cell r="AO153">
            <v>-0.41808300561826928</v>
          </cell>
          <cell r="AP153">
            <v>-0.41808300561826928</v>
          </cell>
          <cell r="AQ153">
            <v>-0.41808300561826928</v>
          </cell>
          <cell r="AR153">
            <v>-0.41808300561826928</v>
          </cell>
          <cell r="AS153">
            <v>-0.41808300561826928</v>
          </cell>
          <cell r="AT153">
            <v>-0.41808300561826928</v>
          </cell>
          <cell r="AU153">
            <v>-0.41808300561826928</v>
          </cell>
          <cell r="AV153">
            <v>-0.41808300561826928</v>
          </cell>
          <cell r="AW153">
            <v>-0.41808300561826928</v>
          </cell>
          <cell r="AX153">
            <v>-0.41808300561826928</v>
          </cell>
          <cell r="AY153">
            <v>-0.41808300561826928</v>
          </cell>
          <cell r="AZ153">
            <v>-0.41808300561826928</v>
          </cell>
          <cell r="BA153">
            <v>-0.41808300561826928</v>
          </cell>
          <cell r="BB153">
            <v>-0.41808300561826928</v>
          </cell>
          <cell r="BC153">
            <v>-0.41808300561826928</v>
          </cell>
          <cell r="BD153">
            <v>-0.41808300561826928</v>
          </cell>
          <cell r="BE153">
            <v>-0.41808300561826928</v>
          </cell>
          <cell r="BF153">
            <v>-0.41808300561826928</v>
          </cell>
          <cell r="BG153">
            <v>-0.41808300561826928</v>
          </cell>
          <cell r="BH153">
            <v>-0.41808300561826928</v>
          </cell>
          <cell r="BI153">
            <v>-0.41808300561826928</v>
          </cell>
          <cell r="BJ153">
            <v>-0.41808300561826928</v>
          </cell>
          <cell r="BK153">
            <v>-0.41808300561826928</v>
          </cell>
          <cell r="BL153">
            <v>-0.41808300561826928</v>
          </cell>
          <cell r="BM153">
            <v>-0.41808300561826928</v>
          </cell>
          <cell r="BN153">
            <v>-0.41808300561826928</v>
          </cell>
          <cell r="BO153">
            <v>-0.41808300561826928</v>
          </cell>
          <cell r="BP153">
            <v>-0.41808300561826928</v>
          </cell>
          <cell r="BQ153">
            <v>-0.41808300561826928</v>
          </cell>
        </row>
        <row r="154">
          <cell r="AL154">
            <v>5.3325239967895603</v>
          </cell>
          <cell r="AM154">
            <v>5.3325239967895603</v>
          </cell>
          <cell r="AN154">
            <v>5.3325239967895603</v>
          </cell>
          <cell r="AO154">
            <v>5.3325239967895603</v>
          </cell>
          <cell r="AP154">
            <v>5.3325239967895603</v>
          </cell>
          <cell r="AQ154">
            <v>5.3325239967895603</v>
          </cell>
          <cell r="AR154">
            <v>5.3325239967895603</v>
          </cell>
          <cell r="AS154">
            <v>5.3325239967895603</v>
          </cell>
          <cell r="AT154">
            <v>5.3325239967895603</v>
          </cell>
          <cell r="AU154">
            <v>5.3325239967895603</v>
          </cell>
          <cell r="AV154">
            <v>5.3325239967895603</v>
          </cell>
          <cell r="AW154">
            <v>5.3325239967895603</v>
          </cell>
          <cell r="AX154">
            <v>5.3325239967895603</v>
          </cell>
          <cell r="AY154">
            <v>5.3325239967895603</v>
          </cell>
          <cell r="AZ154">
            <v>5.3325239967895603</v>
          </cell>
          <cell r="BA154">
            <v>5.3325239967895603</v>
          </cell>
          <cell r="BB154">
            <v>5.3325239967895603</v>
          </cell>
          <cell r="BC154">
            <v>5.3325239967895603</v>
          </cell>
          <cell r="BD154">
            <v>5.3325239967895603</v>
          </cell>
          <cell r="BE154">
            <v>5.3325239967895603</v>
          </cell>
          <cell r="BF154">
            <v>5.3325239967895603</v>
          </cell>
          <cell r="BG154">
            <v>5.3325239967895603</v>
          </cell>
          <cell r="BH154">
            <v>5.3325239967895603</v>
          </cell>
          <cell r="BI154">
            <v>5.3325239967895603</v>
          </cell>
          <cell r="BJ154">
            <v>5.3325239967895603</v>
          </cell>
          <cell r="BK154">
            <v>5.3325239967895603</v>
          </cell>
          <cell r="BL154">
            <v>5.3325239967895603</v>
          </cell>
          <cell r="BM154">
            <v>5.3325239967895603</v>
          </cell>
          <cell r="BN154">
            <v>5.3325239967895603</v>
          </cell>
          <cell r="BO154">
            <v>5.3325239967895603</v>
          </cell>
          <cell r="BP154">
            <v>5.3325239967895603</v>
          </cell>
          <cell r="BQ154">
            <v>5.3325239967895603</v>
          </cell>
        </row>
        <row r="155">
          <cell r="AL155">
            <v>-1</v>
          </cell>
          <cell r="AM155">
            <v>-1</v>
          </cell>
          <cell r="AN155">
            <v>-1</v>
          </cell>
          <cell r="AO155">
            <v>-1</v>
          </cell>
          <cell r="AP155">
            <v>-1</v>
          </cell>
          <cell r="AQ155">
            <v>-1</v>
          </cell>
          <cell r="AR155">
            <v>-1</v>
          </cell>
          <cell r="AS155">
            <v>-1</v>
          </cell>
          <cell r="AT155">
            <v>-1</v>
          </cell>
          <cell r="AU155">
            <v>-1</v>
          </cell>
          <cell r="AV155">
            <v>-1</v>
          </cell>
          <cell r="AW155">
            <v>-1</v>
          </cell>
          <cell r="AX155">
            <v>-1</v>
          </cell>
          <cell r="AY155">
            <v>-1</v>
          </cell>
          <cell r="AZ155">
            <v>-1</v>
          </cell>
          <cell r="BA155">
            <v>-1</v>
          </cell>
          <cell r="BB155">
            <v>-1</v>
          </cell>
          <cell r="BC155">
            <v>-1</v>
          </cell>
          <cell r="BD155">
            <v>-1</v>
          </cell>
          <cell r="BE155">
            <v>-1</v>
          </cell>
          <cell r="BF155">
            <v>-1</v>
          </cell>
          <cell r="BG155">
            <v>-1</v>
          </cell>
          <cell r="BH155">
            <v>-1</v>
          </cell>
          <cell r="BI155">
            <v>-1</v>
          </cell>
          <cell r="BJ155">
            <v>-1</v>
          </cell>
          <cell r="BK155">
            <v>-1</v>
          </cell>
          <cell r="BL155">
            <v>-1</v>
          </cell>
          <cell r="BM155">
            <v>-1</v>
          </cell>
          <cell r="BN155">
            <v>-1</v>
          </cell>
          <cell r="BO155">
            <v>-1</v>
          </cell>
          <cell r="BP155">
            <v>-1</v>
          </cell>
          <cell r="BQ155">
            <v>-1</v>
          </cell>
        </row>
        <row r="156">
          <cell r="AL156">
            <v>-1</v>
          </cell>
          <cell r="AM156">
            <v>-1</v>
          </cell>
          <cell r="AN156">
            <v>-1</v>
          </cell>
          <cell r="AO156">
            <v>-1</v>
          </cell>
          <cell r="AP156">
            <v>-1</v>
          </cell>
          <cell r="AQ156">
            <v>-1</v>
          </cell>
          <cell r="AR156">
            <v>-1</v>
          </cell>
          <cell r="AS156">
            <v>-1</v>
          </cell>
          <cell r="AT156">
            <v>-1</v>
          </cell>
          <cell r="AU156">
            <v>-1</v>
          </cell>
          <cell r="AV156">
            <v>-1</v>
          </cell>
          <cell r="AW156">
            <v>-1</v>
          </cell>
          <cell r="AX156">
            <v>-1</v>
          </cell>
          <cell r="AY156">
            <v>-1</v>
          </cell>
          <cell r="AZ156">
            <v>-1</v>
          </cell>
          <cell r="BA156">
            <v>-1</v>
          </cell>
          <cell r="BB156">
            <v>-1</v>
          </cell>
          <cell r="BC156">
            <v>-1</v>
          </cell>
          <cell r="BD156">
            <v>-1</v>
          </cell>
          <cell r="BE156">
            <v>-1</v>
          </cell>
          <cell r="BF156">
            <v>-1</v>
          </cell>
          <cell r="BG156">
            <v>-1</v>
          </cell>
          <cell r="BH156">
            <v>-1</v>
          </cell>
          <cell r="BI156">
            <v>-1</v>
          </cell>
          <cell r="BJ156">
            <v>-1</v>
          </cell>
          <cell r="BK156">
            <v>-1</v>
          </cell>
          <cell r="BL156">
            <v>-1</v>
          </cell>
          <cell r="BM156">
            <v>-1</v>
          </cell>
          <cell r="BN156">
            <v>-1</v>
          </cell>
          <cell r="BO156">
            <v>-1</v>
          </cell>
          <cell r="BP156">
            <v>-1</v>
          </cell>
          <cell r="BQ156">
            <v>-1</v>
          </cell>
        </row>
        <row r="157">
          <cell r="AL157">
            <v>-1</v>
          </cell>
          <cell r="AM157">
            <v>-1</v>
          </cell>
          <cell r="AN157">
            <v>-1</v>
          </cell>
          <cell r="AO157">
            <v>-1</v>
          </cell>
          <cell r="AP157">
            <v>-1</v>
          </cell>
          <cell r="AQ157">
            <v>-1</v>
          </cell>
          <cell r="AR157">
            <v>-1</v>
          </cell>
          <cell r="AS157">
            <v>-1</v>
          </cell>
          <cell r="AT157">
            <v>-1</v>
          </cell>
          <cell r="AU157">
            <v>-1</v>
          </cell>
          <cell r="AV157">
            <v>-1</v>
          </cell>
          <cell r="AW157">
            <v>-1</v>
          </cell>
          <cell r="AX157">
            <v>-1</v>
          </cell>
          <cell r="AY157">
            <v>-1</v>
          </cell>
          <cell r="AZ157">
            <v>-1</v>
          </cell>
          <cell r="BA157">
            <v>-1</v>
          </cell>
          <cell r="BB157">
            <v>-1</v>
          </cell>
          <cell r="BC157">
            <v>-1</v>
          </cell>
          <cell r="BD157">
            <v>-1</v>
          </cell>
          <cell r="BE157">
            <v>-1</v>
          </cell>
          <cell r="BF157">
            <v>-1</v>
          </cell>
          <cell r="BG157">
            <v>-1</v>
          </cell>
          <cell r="BH157">
            <v>-1</v>
          </cell>
          <cell r="BI157">
            <v>-1</v>
          </cell>
          <cell r="BJ157">
            <v>-1</v>
          </cell>
          <cell r="BK157">
            <v>-1</v>
          </cell>
          <cell r="BL157">
            <v>-1</v>
          </cell>
          <cell r="BM157">
            <v>-1</v>
          </cell>
          <cell r="BN157">
            <v>-1</v>
          </cell>
          <cell r="BO157">
            <v>-1</v>
          </cell>
          <cell r="BP157">
            <v>-1</v>
          </cell>
          <cell r="BQ157">
            <v>-1</v>
          </cell>
        </row>
        <row r="158">
          <cell r="AL158">
            <v>-1</v>
          </cell>
          <cell r="AM158">
            <v>-1</v>
          </cell>
          <cell r="AN158">
            <v>-1</v>
          </cell>
          <cell r="AO158">
            <v>-1</v>
          </cell>
          <cell r="AP158">
            <v>-1</v>
          </cell>
          <cell r="AQ158">
            <v>-1</v>
          </cell>
          <cell r="AR158">
            <v>-1</v>
          </cell>
          <cell r="AS158">
            <v>-1</v>
          </cell>
          <cell r="AT158">
            <v>-1</v>
          </cell>
          <cell r="AU158">
            <v>-1</v>
          </cell>
          <cell r="AV158">
            <v>-1</v>
          </cell>
          <cell r="AW158">
            <v>-1</v>
          </cell>
          <cell r="AX158">
            <v>-1</v>
          </cell>
          <cell r="AY158">
            <v>-1</v>
          </cell>
          <cell r="AZ158">
            <v>-1</v>
          </cell>
          <cell r="BA158">
            <v>-1</v>
          </cell>
          <cell r="BB158">
            <v>-1</v>
          </cell>
          <cell r="BC158">
            <v>-1</v>
          </cell>
          <cell r="BD158">
            <v>-1</v>
          </cell>
          <cell r="BE158">
            <v>-1</v>
          </cell>
          <cell r="BF158">
            <v>-1</v>
          </cell>
          <cell r="BG158">
            <v>-1</v>
          </cell>
          <cell r="BH158">
            <v>-1</v>
          </cell>
          <cell r="BI158">
            <v>-1</v>
          </cell>
          <cell r="BJ158">
            <v>-1</v>
          </cell>
          <cell r="BK158">
            <v>-1</v>
          </cell>
          <cell r="BL158">
            <v>-1</v>
          </cell>
          <cell r="BM158">
            <v>-1</v>
          </cell>
          <cell r="BN158">
            <v>-1</v>
          </cell>
          <cell r="BO158">
            <v>-1</v>
          </cell>
          <cell r="BP158">
            <v>-1</v>
          </cell>
          <cell r="BQ158">
            <v>-1</v>
          </cell>
        </row>
        <row r="159">
          <cell r="AL159">
            <v>-1</v>
          </cell>
          <cell r="AM159">
            <v>-1</v>
          </cell>
          <cell r="AN159">
            <v>-1</v>
          </cell>
          <cell r="AO159">
            <v>-1</v>
          </cell>
          <cell r="AP159">
            <v>-1</v>
          </cell>
          <cell r="AQ159">
            <v>-1</v>
          </cell>
          <cell r="AR159">
            <v>-1</v>
          </cell>
          <cell r="AS159">
            <v>-1</v>
          </cell>
          <cell r="AT159">
            <v>-1</v>
          </cell>
          <cell r="AU159">
            <v>-1</v>
          </cell>
          <cell r="AV159">
            <v>-1</v>
          </cell>
          <cell r="AW159">
            <v>-1</v>
          </cell>
          <cell r="AX159">
            <v>-1</v>
          </cell>
          <cell r="AY159">
            <v>-1</v>
          </cell>
          <cell r="AZ159">
            <v>-1</v>
          </cell>
          <cell r="BA159">
            <v>-1</v>
          </cell>
          <cell r="BB159">
            <v>-1</v>
          </cell>
          <cell r="BC159">
            <v>-1</v>
          </cell>
          <cell r="BD159">
            <v>-1</v>
          </cell>
          <cell r="BE159">
            <v>-1</v>
          </cell>
          <cell r="BF159">
            <v>-1</v>
          </cell>
          <cell r="BG159">
            <v>-1</v>
          </cell>
          <cell r="BH159">
            <v>-1</v>
          </cell>
          <cell r="BI159">
            <v>-1</v>
          </cell>
          <cell r="BJ159">
            <v>-1</v>
          </cell>
          <cell r="BK159">
            <v>-1</v>
          </cell>
          <cell r="BL159">
            <v>-1</v>
          </cell>
          <cell r="BM159">
            <v>-1</v>
          </cell>
          <cell r="BN159">
            <v>-1</v>
          </cell>
          <cell r="BO159">
            <v>-1</v>
          </cell>
          <cell r="BP159">
            <v>-1</v>
          </cell>
          <cell r="BQ159">
            <v>-1</v>
          </cell>
        </row>
        <row r="160">
          <cell r="AL160">
            <v>-1</v>
          </cell>
          <cell r="AM160">
            <v>-1</v>
          </cell>
          <cell r="AN160">
            <v>-1</v>
          </cell>
          <cell r="AO160">
            <v>-1</v>
          </cell>
          <cell r="AP160">
            <v>-1</v>
          </cell>
          <cell r="AQ160">
            <v>-1</v>
          </cell>
          <cell r="AR160">
            <v>-1</v>
          </cell>
          <cell r="AS160">
            <v>-1</v>
          </cell>
          <cell r="AT160">
            <v>-1</v>
          </cell>
          <cell r="AU160">
            <v>-1</v>
          </cell>
          <cell r="AV160">
            <v>-1</v>
          </cell>
          <cell r="AW160">
            <v>-1</v>
          </cell>
          <cell r="AX160">
            <v>-1</v>
          </cell>
          <cell r="AY160">
            <v>-1</v>
          </cell>
          <cell r="AZ160">
            <v>-1</v>
          </cell>
          <cell r="BA160">
            <v>-1</v>
          </cell>
          <cell r="BB160">
            <v>-1</v>
          </cell>
          <cell r="BC160">
            <v>-1</v>
          </cell>
          <cell r="BD160">
            <v>-1</v>
          </cell>
          <cell r="BE160">
            <v>-1</v>
          </cell>
          <cell r="BF160">
            <v>-1</v>
          </cell>
          <cell r="BG160">
            <v>-1</v>
          </cell>
          <cell r="BH160">
            <v>-1</v>
          </cell>
          <cell r="BI160">
            <v>-1</v>
          </cell>
          <cell r="BJ160">
            <v>-1</v>
          </cell>
          <cell r="BK160">
            <v>-1</v>
          </cell>
          <cell r="BL160">
            <v>-1</v>
          </cell>
          <cell r="BM160">
            <v>-1</v>
          </cell>
          <cell r="BN160">
            <v>-1</v>
          </cell>
          <cell r="BO160">
            <v>-1</v>
          </cell>
          <cell r="BP160">
            <v>-1</v>
          </cell>
          <cell r="BQ160">
            <v>-1</v>
          </cell>
        </row>
        <row r="161">
          <cell r="AL161">
            <v>-1</v>
          </cell>
          <cell r="AM161">
            <v>-1</v>
          </cell>
          <cell r="AN161">
            <v>-1</v>
          </cell>
          <cell r="AO161">
            <v>-1</v>
          </cell>
          <cell r="AP161">
            <v>-1</v>
          </cell>
          <cell r="AQ161">
            <v>-1</v>
          </cell>
          <cell r="AR161">
            <v>-1</v>
          </cell>
          <cell r="AS161">
            <v>-1</v>
          </cell>
          <cell r="AT161">
            <v>-1</v>
          </cell>
          <cell r="AU161">
            <v>-1</v>
          </cell>
          <cell r="AV161">
            <v>-1</v>
          </cell>
          <cell r="AW161">
            <v>-1</v>
          </cell>
          <cell r="AX161">
            <v>-1</v>
          </cell>
          <cell r="AY161">
            <v>-1</v>
          </cell>
          <cell r="AZ161">
            <v>-1</v>
          </cell>
          <cell r="BA161">
            <v>-1</v>
          </cell>
          <cell r="BB161">
            <v>-1</v>
          </cell>
          <cell r="BC161">
            <v>-1</v>
          </cell>
          <cell r="BD161">
            <v>-1</v>
          </cell>
          <cell r="BE161">
            <v>-1</v>
          </cell>
          <cell r="BF161">
            <v>-1</v>
          </cell>
          <cell r="BG161">
            <v>-1</v>
          </cell>
          <cell r="BH161">
            <v>-1</v>
          </cell>
          <cell r="BI161">
            <v>-1</v>
          </cell>
          <cell r="BJ161">
            <v>-1</v>
          </cell>
          <cell r="BK161">
            <v>-1</v>
          </cell>
          <cell r="BL161">
            <v>-1</v>
          </cell>
          <cell r="BM161">
            <v>-1</v>
          </cell>
          <cell r="BN161">
            <v>-1</v>
          </cell>
          <cell r="BO161">
            <v>-1</v>
          </cell>
          <cell r="BP161">
            <v>-1</v>
          </cell>
          <cell r="BQ161">
            <v>-1</v>
          </cell>
        </row>
        <row r="162">
          <cell r="AL162">
            <v>-1</v>
          </cell>
          <cell r="AM162">
            <v>-1</v>
          </cell>
          <cell r="AN162">
            <v>-1</v>
          </cell>
          <cell r="AO162">
            <v>-1</v>
          </cell>
          <cell r="AP162">
            <v>-1</v>
          </cell>
          <cell r="AQ162">
            <v>-1</v>
          </cell>
          <cell r="AR162">
            <v>-1</v>
          </cell>
          <cell r="AS162">
            <v>-1</v>
          </cell>
          <cell r="AT162">
            <v>-1</v>
          </cell>
          <cell r="AU162">
            <v>-1</v>
          </cell>
          <cell r="AV162">
            <v>-1</v>
          </cell>
          <cell r="AW162">
            <v>-1</v>
          </cell>
          <cell r="AX162">
            <v>-1</v>
          </cell>
          <cell r="AY162">
            <v>-1</v>
          </cell>
          <cell r="AZ162">
            <v>-1</v>
          </cell>
          <cell r="BA162">
            <v>-1</v>
          </cell>
          <cell r="BB162">
            <v>-1</v>
          </cell>
          <cell r="BC162">
            <v>-1</v>
          </cell>
          <cell r="BD162">
            <v>-1</v>
          </cell>
          <cell r="BE162">
            <v>-1</v>
          </cell>
          <cell r="BF162">
            <v>-1</v>
          </cell>
          <cell r="BG162">
            <v>-1</v>
          </cell>
          <cell r="BH162">
            <v>-1</v>
          </cell>
          <cell r="BI162">
            <v>-1</v>
          </cell>
          <cell r="BJ162">
            <v>-1</v>
          </cell>
          <cell r="BK162">
            <v>-1</v>
          </cell>
          <cell r="BL162">
            <v>-1</v>
          </cell>
          <cell r="BM162">
            <v>-1</v>
          </cell>
          <cell r="BN162">
            <v>-1</v>
          </cell>
          <cell r="BO162">
            <v>-1</v>
          </cell>
          <cell r="BP162">
            <v>-1</v>
          </cell>
          <cell r="BQ162">
            <v>-1</v>
          </cell>
        </row>
        <row r="163">
          <cell r="AL163">
            <v>-1</v>
          </cell>
          <cell r="AM163">
            <v>-1</v>
          </cell>
          <cell r="AN163">
            <v>-1</v>
          </cell>
          <cell r="AO163">
            <v>-1</v>
          </cell>
          <cell r="AP163">
            <v>-1</v>
          </cell>
          <cell r="AQ163">
            <v>-1</v>
          </cell>
          <cell r="AR163">
            <v>-1</v>
          </cell>
          <cell r="AS163">
            <v>-1</v>
          </cell>
          <cell r="AT163">
            <v>-1</v>
          </cell>
          <cell r="AU163">
            <v>-1</v>
          </cell>
          <cell r="AV163">
            <v>-1</v>
          </cell>
          <cell r="AW163">
            <v>-1</v>
          </cell>
          <cell r="AX163">
            <v>-1</v>
          </cell>
          <cell r="AY163">
            <v>-1</v>
          </cell>
          <cell r="AZ163">
            <v>-1</v>
          </cell>
          <cell r="BA163">
            <v>-1</v>
          </cell>
          <cell r="BB163">
            <v>-1</v>
          </cell>
          <cell r="BC163">
            <v>-1</v>
          </cell>
          <cell r="BD163">
            <v>-1</v>
          </cell>
          <cell r="BE163">
            <v>-1</v>
          </cell>
          <cell r="BF163">
            <v>-1</v>
          </cell>
          <cell r="BG163">
            <v>-1</v>
          </cell>
          <cell r="BH163">
            <v>-1</v>
          </cell>
          <cell r="BI163">
            <v>-1</v>
          </cell>
          <cell r="BJ163">
            <v>-1</v>
          </cell>
          <cell r="BK163">
            <v>-1</v>
          </cell>
          <cell r="BL163">
            <v>-1</v>
          </cell>
          <cell r="BM163">
            <v>-1</v>
          </cell>
          <cell r="BN163">
            <v>-1</v>
          </cell>
          <cell r="BO163">
            <v>-1</v>
          </cell>
          <cell r="BP163">
            <v>-1</v>
          </cell>
          <cell r="BQ163">
            <v>-1</v>
          </cell>
        </row>
        <row r="164">
          <cell r="AL164">
            <v>-1</v>
          </cell>
          <cell r="AM164">
            <v>-1</v>
          </cell>
          <cell r="AN164">
            <v>-1</v>
          </cell>
          <cell r="AO164">
            <v>-1</v>
          </cell>
          <cell r="AP164">
            <v>-1</v>
          </cell>
          <cell r="AQ164">
            <v>-1</v>
          </cell>
          <cell r="AR164">
            <v>-1</v>
          </cell>
          <cell r="AS164">
            <v>-1</v>
          </cell>
          <cell r="AT164">
            <v>-1</v>
          </cell>
          <cell r="AU164">
            <v>-1</v>
          </cell>
          <cell r="AV164">
            <v>-1</v>
          </cell>
          <cell r="AW164">
            <v>-1</v>
          </cell>
          <cell r="AX164">
            <v>-1</v>
          </cell>
          <cell r="AY164">
            <v>-1</v>
          </cell>
          <cell r="AZ164">
            <v>-1</v>
          </cell>
          <cell r="BA164">
            <v>-1</v>
          </cell>
          <cell r="BB164">
            <v>-1</v>
          </cell>
          <cell r="BC164">
            <v>-1</v>
          </cell>
          <cell r="BD164">
            <v>-1</v>
          </cell>
          <cell r="BE164">
            <v>-1</v>
          </cell>
          <cell r="BF164">
            <v>-1</v>
          </cell>
          <cell r="BG164">
            <v>-1</v>
          </cell>
          <cell r="BH164">
            <v>-1</v>
          </cell>
          <cell r="BI164">
            <v>-1</v>
          </cell>
          <cell r="BJ164">
            <v>-1</v>
          </cell>
          <cell r="BK164">
            <v>-1</v>
          </cell>
          <cell r="BL164">
            <v>-1</v>
          </cell>
          <cell r="BM164">
            <v>-1</v>
          </cell>
          <cell r="BN164">
            <v>-1</v>
          </cell>
          <cell r="BO164">
            <v>-1</v>
          </cell>
          <cell r="BP164">
            <v>-1</v>
          </cell>
          <cell r="BQ164">
            <v>-1</v>
          </cell>
        </row>
        <row r="165">
          <cell r="AL165">
            <v>-1</v>
          </cell>
          <cell r="AM165">
            <v>-1</v>
          </cell>
          <cell r="AN165">
            <v>-1</v>
          </cell>
          <cell r="AO165">
            <v>-1</v>
          </cell>
          <cell r="AP165">
            <v>-1</v>
          </cell>
          <cell r="AQ165">
            <v>-1</v>
          </cell>
          <cell r="AR165">
            <v>-1</v>
          </cell>
          <cell r="AS165">
            <v>-1</v>
          </cell>
          <cell r="AT165">
            <v>-1</v>
          </cell>
          <cell r="AU165">
            <v>-1</v>
          </cell>
          <cell r="AV165">
            <v>-1</v>
          </cell>
          <cell r="AW165">
            <v>-1</v>
          </cell>
          <cell r="AX165">
            <v>-1</v>
          </cell>
          <cell r="AY165">
            <v>-1</v>
          </cell>
          <cell r="AZ165">
            <v>-1</v>
          </cell>
          <cell r="BA165">
            <v>-1</v>
          </cell>
          <cell r="BB165">
            <v>-1</v>
          </cell>
          <cell r="BC165">
            <v>-1</v>
          </cell>
          <cell r="BD165">
            <v>-1</v>
          </cell>
          <cell r="BE165">
            <v>-1</v>
          </cell>
          <cell r="BF165">
            <v>-1</v>
          </cell>
          <cell r="BG165">
            <v>-1</v>
          </cell>
          <cell r="BH165">
            <v>-1</v>
          </cell>
          <cell r="BI165">
            <v>-1</v>
          </cell>
          <cell r="BJ165">
            <v>-1</v>
          </cell>
          <cell r="BK165">
            <v>-1</v>
          </cell>
          <cell r="BL165">
            <v>-1</v>
          </cell>
          <cell r="BM165">
            <v>-1</v>
          </cell>
          <cell r="BN165">
            <v>-1</v>
          </cell>
          <cell r="BO165">
            <v>-1</v>
          </cell>
          <cell r="BP165">
            <v>-1</v>
          </cell>
          <cell r="BQ165">
            <v>-1</v>
          </cell>
        </row>
        <row r="166">
          <cell r="AL166">
            <v>-1</v>
          </cell>
          <cell r="AM166">
            <v>-1</v>
          </cell>
          <cell r="AN166">
            <v>-1</v>
          </cell>
          <cell r="AO166">
            <v>-1</v>
          </cell>
          <cell r="AP166">
            <v>-1</v>
          </cell>
          <cell r="AQ166">
            <v>-1</v>
          </cell>
          <cell r="AR166">
            <v>-1</v>
          </cell>
          <cell r="AS166">
            <v>-1</v>
          </cell>
          <cell r="AT166">
            <v>-1</v>
          </cell>
          <cell r="AU166">
            <v>-1</v>
          </cell>
          <cell r="AV166">
            <v>-1</v>
          </cell>
          <cell r="AW166">
            <v>-1</v>
          </cell>
          <cell r="AX166">
            <v>-1</v>
          </cell>
          <cell r="AY166">
            <v>-1</v>
          </cell>
          <cell r="AZ166">
            <v>-1</v>
          </cell>
          <cell r="BA166">
            <v>-1</v>
          </cell>
          <cell r="BB166">
            <v>-1</v>
          </cell>
          <cell r="BC166">
            <v>-1</v>
          </cell>
          <cell r="BD166">
            <v>-1</v>
          </cell>
          <cell r="BE166">
            <v>-1</v>
          </cell>
          <cell r="BF166">
            <v>-1</v>
          </cell>
          <cell r="BG166">
            <v>-1</v>
          </cell>
          <cell r="BH166">
            <v>-1</v>
          </cell>
          <cell r="BI166">
            <v>-1</v>
          </cell>
          <cell r="BJ166">
            <v>-1</v>
          </cell>
          <cell r="BK166">
            <v>-1</v>
          </cell>
          <cell r="BL166">
            <v>-1</v>
          </cell>
          <cell r="BM166">
            <v>-1</v>
          </cell>
          <cell r="BN166">
            <v>-1</v>
          </cell>
          <cell r="BO166">
            <v>-1</v>
          </cell>
          <cell r="BP166">
            <v>-1</v>
          </cell>
          <cell r="BQ166">
            <v>-1</v>
          </cell>
        </row>
        <row r="171">
          <cell r="AL171">
            <v>4</v>
          </cell>
          <cell r="AM171">
            <v>4</v>
          </cell>
          <cell r="AN171">
            <v>4</v>
          </cell>
          <cell r="AO171">
            <v>4</v>
          </cell>
          <cell r="AP171">
            <v>4</v>
          </cell>
          <cell r="AQ171">
            <v>4</v>
          </cell>
          <cell r="AR171">
            <v>4</v>
          </cell>
          <cell r="AS171">
            <v>4</v>
          </cell>
          <cell r="AT171">
            <v>4</v>
          </cell>
          <cell r="AU171">
            <v>4</v>
          </cell>
          <cell r="AV171">
            <v>4</v>
          </cell>
          <cell r="AW171">
            <v>4</v>
          </cell>
          <cell r="AX171">
            <v>4</v>
          </cell>
          <cell r="AY171">
            <v>4</v>
          </cell>
          <cell r="AZ171">
            <v>4</v>
          </cell>
          <cell r="BA171">
            <v>4</v>
          </cell>
          <cell r="BB171">
            <v>4</v>
          </cell>
          <cell r="BC171">
            <v>4</v>
          </cell>
          <cell r="BD171">
            <v>4</v>
          </cell>
          <cell r="BE171">
            <v>4</v>
          </cell>
          <cell r="BF171">
            <v>4</v>
          </cell>
          <cell r="BG171">
            <v>4</v>
          </cell>
          <cell r="BH171">
            <v>4</v>
          </cell>
          <cell r="BI171">
            <v>4</v>
          </cell>
          <cell r="BJ171">
            <v>4</v>
          </cell>
          <cell r="BK171">
            <v>4</v>
          </cell>
          <cell r="BL171">
            <v>4</v>
          </cell>
          <cell r="BM171">
            <v>4</v>
          </cell>
          <cell r="BN171">
            <v>4</v>
          </cell>
          <cell r="BO171">
            <v>4</v>
          </cell>
          <cell r="BP171">
            <v>4</v>
          </cell>
          <cell r="BQ171">
            <v>4</v>
          </cell>
        </row>
        <row r="172">
          <cell r="AL172">
            <v>5.7860929086775261</v>
          </cell>
          <cell r="AM172">
            <v>5.7860929086775261</v>
          </cell>
          <cell r="AN172">
            <v>5.7860929086775261</v>
          </cell>
          <cell r="AO172">
            <v>5.7860929086775261</v>
          </cell>
          <cell r="AP172">
            <v>5.7860929086775261</v>
          </cell>
          <cell r="AQ172">
            <v>5.7860929086775261</v>
          </cell>
          <cell r="AR172">
            <v>5.7860929086775261</v>
          </cell>
          <cell r="AS172">
            <v>5.7860929086775261</v>
          </cell>
          <cell r="AT172">
            <v>5.7860929086775261</v>
          </cell>
          <cell r="AU172">
            <v>5.7860929086775261</v>
          </cell>
          <cell r="AV172">
            <v>5.7860929086775261</v>
          </cell>
          <cell r="AW172">
            <v>5.7860929086775261</v>
          </cell>
          <cell r="AX172">
            <v>5.7860929086775261</v>
          </cell>
          <cell r="AY172">
            <v>5.7860929086775261</v>
          </cell>
          <cell r="AZ172">
            <v>5.7860929086775261</v>
          </cell>
          <cell r="BA172">
            <v>5.7860929086775261</v>
          </cell>
          <cell r="BB172">
            <v>5.7860929086775261</v>
          </cell>
          <cell r="BC172">
            <v>5.7860929086775261</v>
          </cell>
          <cell r="BD172">
            <v>5.7860929086775261</v>
          </cell>
          <cell r="BE172">
            <v>5.7860929086775261</v>
          </cell>
          <cell r="BF172">
            <v>5.7860929086775261</v>
          </cell>
          <cell r="BG172">
            <v>5.7860929086775261</v>
          </cell>
          <cell r="BH172">
            <v>5.7860929086775261</v>
          </cell>
          <cell r="BI172">
            <v>5.7860929086775261</v>
          </cell>
          <cell r="BJ172">
            <v>5.7860929086775261</v>
          </cell>
          <cell r="BK172">
            <v>5.7860929086775261</v>
          </cell>
          <cell r="BL172">
            <v>5.7860929086775261</v>
          </cell>
          <cell r="BM172">
            <v>5.7860929086775261</v>
          </cell>
          <cell r="BN172">
            <v>5.7860929086775261</v>
          </cell>
          <cell r="BO172">
            <v>5.7860929086775261</v>
          </cell>
          <cell r="BP172">
            <v>5.7860929086775261</v>
          </cell>
          <cell r="BQ172">
            <v>5.7860929086775261</v>
          </cell>
        </row>
        <row r="173">
          <cell r="AL173">
            <v>6.5200088768990163</v>
          </cell>
          <cell r="AM173">
            <v>6.5200088768990163</v>
          </cell>
          <cell r="AN173">
            <v>6.5200088768990163</v>
          </cell>
          <cell r="AO173">
            <v>6.5200088768990163</v>
          </cell>
          <cell r="AP173">
            <v>6.5200088768990163</v>
          </cell>
          <cell r="AQ173">
            <v>6.5200088768990163</v>
          </cell>
          <cell r="AR173">
            <v>6.5200088768990163</v>
          </cell>
          <cell r="AS173">
            <v>6.5200088768990163</v>
          </cell>
          <cell r="AT173">
            <v>6.5200088768990163</v>
          </cell>
          <cell r="AU173">
            <v>6.5200088768990163</v>
          </cell>
          <cell r="AV173">
            <v>6.5200088768990163</v>
          </cell>
          <cell r="AW173">
            <v>6.5200088768990163</v>
          </cell>
          <cell r="AX173">
            <v>6.5200088768990163</v>
          </cell>
          <cell r="AY173">
            <v>6.5200088768990163</v>
          </cell>
          <cell r="AZ173">
            <v>6.5200088768990163</v>
          </cell>
          <cell r="BA173">
            <v>6.5200088768990163</v>
          </cell>
          <cell r="BB173">
            <v>6.5200088768990163</v>
          </cell>
          <cell r="BC173">
            <v>6.5200088768990163</v>
          </cell>
          <cell r="BD173">
            <v>6.5200088768990163</v>
          </cell>
          <cell r="BE173">
            <v>6.5200088768990163</v>
          </cell>
          <cell r="BF173">
            <v>6.5200088768990163</v>
          </cell>
          <cell r="BG173">
            <v>6.5200088768990163</v>
          </cell>
          <cell r="BH173">
            <v>6.5200088768990163</v>
          </cell>
          <cell r="BI173">
            <v>6.5200088768990163</v>
          </cell>
          <cell r="BJ173">
            <v>6.5200088768990163</v>
          </cell>
          <cell r="BK173">
            <v>6.5200088768990163</v>
          </cell>
          <cell r="BL173">
            <v>6.5200088768990163</v>
          </cell>
          <cell r="BM173">
            <v>6.5200088768990163</v>
          </cell>
          <cell r="BN173">
            <v>6.5200088768990163</v>
          </cell>
          <cell r="BO173">
            <v>6.5200088768990163</v>
          </cell>
          <cell r="BP173">
            <v>6.5200088768990163</v>
          </cell>
          <cell r="BQ173">
            <v>6.5200088768990163</v>
          </cell>
        </row>
        <row r="174">
          <cell r="AL174">
            <v>5.7860929086775252</v>
          </cell>
          <cell r="AM174">
            <v>5.7860929086775252</v>
          </cell>
          <cell r="AN174">
            <v>5.7860929086775252</v>
          </cell>
          <cell r="AO174">
            <v>5.7860929086775252</v>
          </cell>
          <cell r="AP174">
            <v>5.7860929086775252</v>
          </cell>
          <cell r="AQ174">
            <v>5.7860929086775252</v>
          </cell>
          <cell r="AR174">
            <v>5.7860929086775252</v>
          </cell>
          <cell r="AS174">
            <v>5.7860929086775252</v>
          </cell>
          <cell r="AT174">
            <v>5.7860929086775252</v>
          </cell>
          <cell r="AU174">
            <v>5.7860929086775252</v>
          </cell>
          <cell r="AV174">
            <v>5.7860929086775252</v>
          </cell>
          <cell r="AW174">
            <v>5.7860929086775252</v>
          </cell>
          <cell r="AX174">
            <v>5.7860929086775252</v>
          </cell>
          <cell r="AY174">
            <v>5.7860929086775252</v>
          </cell>
          <cell r="AZ174">
            <v>5.7860929086775252</v>
          </cell>
          <cell r="BA174">
            <v>5.7860929086775252</v>
          </cell>
          <cell r="BB174">
            <v>5.7860929086775252</v>
          </cell>
          <cell r="BC174">
            <v>5.7860929086775252</v>
          </cell>
          <cell r="BD174">
            <v>5.7860929086775252</v>
          </cell>
          <cell r="BE174">
            <v>5.7860929086775252</v>
          </cell>
          <cell r="BF174">
            <v>5.7860929086775252</v>
          </cell>
          <cell r="BG174">
            <v>5.7860929086775252</v>
          </cell>
          <cell r="BH174">
            <v>5.7860929086775252</v>
          </cell>
          <cell r="BI174">
            <v>5.7860929086775252</v>
          </cell>
          <cell r="BJ174">
            <v>5.7860929086775252</v>
          </cell>
          <cell r="BK174">
            <v>5.7860929086775252</v>
          </cell>
          <cell r="BL174">
            <v>5.7860929086775252</v>
          </cell>
          <cell r="BM174">
            <v>5.7860929086775252</v>
          </cell>
          <cell r="BN174">
            <v>5.7860929086775252</v>
          </cell>
          <cell r="BO174">
            <v>5.7860929086775252</v>
          </cell>
          <cell r="BP174">
            <v>5.7860929086775252</v>
          </cell>
          <cell r="BQ174">
            <v>5.7860929086775252</v>
          </cell>
        </row>
        <row r="175">
          <cell r="AL175">
            <v>4</v>
          </cell>
          <cell r="AM175">
            <v>4</v>
          </cell>
          <cell r="AN175">
            <v>4</v>
          </cell>
          <cell r="AO175">
            <v>4</v>
          </cell>
          <cell r="AP175">
            <v>4</v>
          </cell>
          <cell r="AQ175">
            <v>4</v>
          </cell>
          <cell r="AR175">
            <v>4</v>
          </cell>
          <cell r="AS175">
            <v>4</v>
          </cell>
          <cell r="AT175">
            <v>4</v>
          </cell>
          <cell r="AU175">
            <v>4</v>
          </cell>
          <cell r="AV175">
            <v>4</v>
          </cell>
          <cell r="AW175">
            <v>4</v>
          </cell>
          <cell r="AX175">
            <v>4</v>
          </cell>
          <cell r="AY175">
            <v>4</v>
          </cell>
          <cell r="AZ175">
            <v>4</v>
          </cell>
          <cell r="BA175">
            <v>4</v>
          </cell>
          <cell r="BB175">
            <v>4</v>
          </cell>
          <cell r="BC175">
            <v>4</v>
          </cell>
          <cell r="BD175">
            <v>4</v>
          </cell>
          <cell r="BE175">
            <v>4</v>
          </cell>
          <cell r="BF175">
            <v>4</v>
          </cell>
          <cell r="BG175">
            <v>4</v>
          </cell>
          <cell r="BH175">
            <v>4</v>
          </cell>
          <cell r="BI175">
            <v>4</v>
          </cell>
          <cell r="BJ175">
            <v>4</v>
          </cell>
          <cell r="BK175">
            <v>4</v>
          </cell>
          <cell r="BL175">
            <v>4</v>
          </cell>
          <cell r="BM175">
            <v>4</v>
          </cell>
          <cell r="BN175">
            <v>4</v>
          </cell>
          <cell r="BO175">
            <v>4</v>
          </cell>
          <cell r="BP175">
            <v>4</v>
          </cell>
          <cell r="BQ175">
            <v>4</v>
          </cell>
        </row>
        <row r="176">
          <cell r="AL176">
            <v>-0.46330008891464325</v>
          </cell>
          <cell r="AM176">
            <v>-0.46330008891464325</v>
          </cell>
          <cell r="AN176">
            <v>-0.46330008891464325</v>
          </cell>
          <cell r="AO176">
            <v>-0.46330008891464325</v>
          </cell>
          <cell r="AP176">
            <v>-0.46330008891464325</v>
          </cell>
          <cell r="AQ176">
            <v>-0.46330008891464325</v>
          </cell>
          <cell r="AR176">
            <v>-0.46330008891464325</v>
          </cell>
          <cell r="AS176">
            <v>-0.46330008891464325</v>
          </cell>
          <cell r="AT176">
            <v>-0.46330008891464325</v>
          </cell>
          <cell r="AU176">
            <v>-0.46330008891464325</v>
          </cell>
          <cell r="AV176">
            <v>-0.46330008891464325</v>
          </cell>
          <cell r="AW176">
            <v>-0.46330008891464325</v>
          </cell>
          <cell r="AX176">
            <v>-0.46330008891464325</v>
          </cell>
          <cell r="AY176">
            <v>-0.46330008891464325</v>
          </cell>
          <cell r="AZ176">
            <v>-0.46330008891464325</v>
          </cell>
          <cell r="BA176">
            <v>-0.46330008891464325</v>
          </cell>
          <cell r="BB176">
            <v>-0.46330008891464325</v>
          </cell>
          <cell r="BC176">
            <v>-0.46330008891464325</v>
          </cell>
          <cell r="BD176">
            <v>-0.46330008891464325</v>
          </cell>
          <cell r="BE176">
            <v>-0.46330008891464325</v>
          </cell>
          <cell r="BF176">
            <v>-0.46330008891464325</v>
          </cell>
          <cell r="BG176">
            <v>-0.46330008891464325</v>
          </cell>
          <cell r="BH176">
            <v>-0.46330008891464325</v>
          </cell>
          <cell r="BI176">
            <v>-0.46330008891464325</v>
          </cell>
          <cell r="BJ176">
            <v>-0.46330008891464325</v>
          </cell>
          <cell r="BK176">
            <v>-0.46330008891464325</v>
          </cell>
          <cell r="BL176">
            <v>-0.46330008891464325</v>
          </cell>
          <cell r="BM176">
            <v>-0.46330008891464325</v>
          </cell>
          <cell r="BN176">
            <v>-0.46330008891464325</v>
          </cell>
          <cell r="BO176">
            <v>-0.46330008891464325</v>
          </cell>
          <cell r="BP176">
            <v>-0.46330008891464325</v>
          </cell>
          <cell r="BQ176">
            <v>-0.46330008891464325</v>
          </cell>
        </row>
        <row r="177">
          <cell r="AL177">
            <v>0.35374687850423658</v>
          </cell>
          <cell r="AM177">
            <v>0.35374687850423658</v>
          </cell>
          <cell r="AN177">
            <v>0.35374687850423658</v>
          </cell>
          <cell r="AO177">
            <v>0.35374687850423658</v>
          </cell>
          <cell r="AP177">
            <v>0.35374687850423658</v>
          </cell>
          <cell r="AQ177">
            <v>0.35374687850423658</v>
          </cell>
          <cell r="AR177">
            <v>0.35374687850423658</v>
          </cell>
          <cell r="AS177">
            <v>0.35374687850423658</v>
          </cell>
          <cell r="AT177">
            <v>0.35374687850423658</v>
          </cell>
          <cell r="AU177">
            <v>0.35374687850423658</v>
          </cell>
          <cell r="AV177">
            <v>0.35374687850423658</v>
          </cell>
          <cell r="AW177">
            <v>0.35374687850423658</v>
          </cell>
          <cell r="AX177">
            <v>0.35374687850423658</v>
          </cell>
          <cell r="AY177">
            <v>0.35374687850423658</v>
          </cell>
          <cell r="AZ177">
            <v>0.35374687850423658</v>
          </cell>
          <cell r="BA177">
            <v>0.35374687850423658</v>
          </cell>
          <cell r="BB177">
            <v>0.35374687850423658</v>
          </cell>
          <cell r="BC177">
            <v>0.35374687850423658</v>
          </cell>
          <cell r="BD177">
            <v>0.35374687850423658</v>
          </cell>
          <cell r="BE177">
            <v>0.35374687850423658</v>
          </cell>
          <cell r="BF177">
            <v>0.35374687850423658</v>
          </cell>
          <cell r="BG177">
            <v>0.35374687850423658</v>
          </cell>
          <cell r="BH177">
            <v>0.35374687850423658</v>
          </cell>
          <cell r="BI177">
            <v>0.35374687850423658</v>
          </cell>
          <cell r="BJ177">
            <v>0.35374687850423658</v>
          </cell>
          <cell r="BK177">
            <v>0.35374687850423658</v>
          </cell>
          <cell r="BL177">
            <v>0.35374687850423658</v>
          </cell>
          <cell r="BM177">
            <v>0.35374687850423658</v>
          </cell>
          <cell r="BN177">
            <v>0.35374687850423658</v>
          </cell>
          <cell r="BO177">
            <v>0.35374687850423658</v>
          </cell>
          <cell r="BP177">
            <v>0.35374687850423658</v>
          </cell>
          <cell r="BQ177">
            <v>0.35374687850423658</v>
          </cell>
        </row>
        <row r="178">
          <cell r="AL178">
            <v>-0.4633000889146448</v>
          </cell>
          <cell r="AM178">
            <v>-0.4633000889146448</v>
          </cell>
          <cell r="AN178">
            <v>-0.4633000889146448</v>
          </cell>
          <cell r="AO178">
            <v>-0.4633000889146448</v>
          </cell>
          <cell r="AP178">
            <v>-0.4633000889146448</v>
          </cell>
          <cell r="AQ178">
            <v>-0.4633000889146448</v>
          </cell>
          <cell r="AR178">
            <v>-0.4633000889146448</v>
          </cell>
          <cell r="AS178">
            <v>-0.4633000889146448</v>
          </cell>
          <cell r="AT178">
            <v>-0.4633000889146448</v>
          </cell>
          <cell r="AU178">
            <v>-0.4633000889146448</v>
          </cell>
          <cell r="AV178">
            <v>-0.4633000889146448</v>
          </cell>
          <cell r="AW178">
            <v>-0.4633000889146448</v>
          </cell>
          <cell r="AX178">
            <v>-0.4633000889146448</v>
          </cell>
          <cell r="AY178">
            <v>-0.4633000889146448</v>
          </cell>
          <cell r="AZ178">
            <v>-0.4633000889146448</v>
          </cell>
          <cell r="BA178">
            <v>-0.4633000889146448</v>
          </cell>
          <cell r="BB178">
            <v>-0.4633000889146448</v>
          </cell>
          <cell r="BC178">
            <v>-0.4633000889146448</v>
          </cell>
          <cell r="BD178">
            <v>-0.4633000889146448</v>
          </cell>
          <cell r="BE178">
            <v>-0.4633000889146448</v>
          </cell>
          <cell r="BF178">
            <v>-0.4633000889146448</v>
          </cell>
          <cell r="BG178">
            <v>-0.4633000889146448</v>
          </cell>
          <cell r="BH178">
            <v>-0.4633000889146448</v>
          </cell>
          <cell r="BI178">
            <v>-0.4633000889146448</v>
          </cell>
          <cell r="BJ178">
            <v>-0.4633000889146448</v>
          </cell>
          <cell r="BK178">
            <v>-0.4633000889146448</v>
          </cell>
          <cell r="BL178">
            <v>-0.4633000889146448</v>
          </cell>
          <cell r="BM178">
            <v>-0.4633000889146448</v>
          </cell>
          <cell r="BN178">
            <v>-0.4633000889146448</v>
          </cell>
          <cell r="BO178">
            <v>-0.4633000889146448</v>
          </cell>
          <cell r="BP178">
            <v>-0.4633000889146448</v>
          </cell>
          <cell r="BQ178">
            <v>-0.4633000889146448</v>
          </cell>
        </row>
        <row r="179"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  <cell r="AU179">
            <v>1</v>
          </cell>
          <cell r="AV179">
            <v>1</v>
          </cell>
          <cell r="AW179">
            <v>1</v>
          </cell>
          <cell r="AX179">
            <v>1</v>
          </cell>
          <cell r="AY179">
            <v>1</v>
          </cell>
          <cell r="AZ179">
            <v>1</v>
          </cell>
          <cell r="BA179">
            <v>1</v>
          </cell>
          <cell r="BB179">
            <v>1</v>
          </cell>
          <cell r="BC179">
            <v>1</v>
          </cell>
          <cell r="BD179">
            <v>1</v>
          </cell>
          <cell r="BE179">
            <v>1</v>
          </cell>
          <cell r="BF179">
            <v>1</v>
          </cell>
          <cell r="BG179">
            <v>1</v>
          </cell>
          <cell r="BH179">
            <v>1</v>
          </cell>
          <cell r="BI179">
            <v>1</v>
          </cell>
          <cell r="BJ179">
            <v>1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1</v>
          </cell>
          <cell r="BQ179">
            <v>1</v>
          </cell>
        </row>
        <row r="180"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  <cell r="AU180">
            <v>1</v>
          </cell>
          <cell r="AV180">
            <v>1</v>
          </cell>
          <cell r="AW180">
            <v>1</v>
          </cell>
          <cell r="AX180">
            <v>1</v>
          </cell>
          <cell r="AY180">
            <v>1</v>
          </cell>
          <cell r="AZ180">
            <v>1</v>
          </cell>
          <cell r="BA180">
            <v>1</v>
          </cell>
          <cell r="BB180">
            <v>1</v>
          </cell>
          <cell r="BC180">
            <v>1</v>
          </cell>
          <cell r="BD180">
            <v>1</v>
          </cell>
          <cell r="BE180">
            <v>1</v>
          </cell>
          <cell r="BF180">
            <v>1</v>
          </cell>
          <cell r="BG180">
            <v>1</v>
          </cell>
          <cell r="BH180">
            <v>1</v>
          </cell>
          <cell r="BI180">
            <v>1</v>
          </cell>
          <cell r="BJ180">
            <v>1</v>
          </cell>
          <cell r="BK180">
            <v>1</v>
          </cell>
          <cell r="BL180">
            <v>1</v>
          </cell>
          <cell r="BM180">
            <v>1</v>
          </cell>
          <cell r="BN180">
            <v>1</v>
          </cell>
          <cell r="BO180">
            <v>1</v>
          </cell>
          <cell r="BP180">
            <v>1</v>
          </cell>
          <cell r="BQ180">
            <v>1</v>
          </cell>
        </row>
        <row r="181"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  <cell r="AU181">
            <v>1</v>
          </cell>
          <cell r="AV181">
            <v>1</v>
          </cell>
          <cell r="AW181">
            <v>1</v>
          </cell>
          <cell r="AX181">
            <v>1</v>
          </cell>
          <cell r="AY181">
            <v>1</v>
          </cell>
          <cell r="AZ181">
            <v>1</v>
          </cell>
          <cell r="BA181">
            <v>1</v>
          </cell>
          <cell r="BB181">
            <v>1</v>
          </cell>
          <cell r="BC181">
            <v>1</v>
          </cell>
          <cell r="BD181">
            <v>1</v>
          </cell>
          <cell r="BE181">
            <v>1</v>
          </cell>
          <cell r="BF181">
            <v>1</v>
          </cell>
          <cell r="BG181">
            <v>1</v>
          </cell>
          <cell r="BH181">
            <v>1</v>
          </cell>
          <cell r="BI181">
            <v>1</v>
          </cell>
          <cell r="BJ181">
            <v>1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1</v>
          </cell>
          <cell r="BQ181">
            <v>1</v>
          </cell>
        </row>
        <row r="182"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  <cell r="AU182">
            <v>1</v>
          </cell>
          <cell r="AV182">
            <v>1</v>
          </cell>
          <cell r="AW182">
            <v>1</v>
          </cell>
          <cell r="AX182">
            <v>1</v>
          </cell>
          <cell r="AY182">
            <v>1</v>
          </cell>
          <cell r="AZ182">
            <v>1</v>
          </cell>
          <cell r="BA182">
            <v>1</v>
          </cell>
          <cell r="BB182">
            <v>1</v>
          </cell>
          <cell r="BC182">
            <v>1</v>
          </cell>
          <cell r="BD182">
            <v>1</v>
          </cell>
          <cell r="BE182">
            <v>1</v>
          </cell>
          <cell r="BF182">
            <v>1</v>
          </cell>
          <cell r="BG182">
            <v>1</v>
          </cell>
          <cell r="BH182">
            <v>1</v>
          </cell>
          <cell r="BI182">
            <v>1</v>
          </cell>
          <cell r="BJ182">
            <v>1</v>
          </cell>
          <cell r="BK182">
            <v>1</v>
          </cell>
          <cell r="BL182">
            <v>1</v>
          </cell>
          <cell r="BM182">
            <v>1</v>
          </cell>
          <cell r="BN182">
            <v>1</v>
          </cell>
          <cell r="BO182">
            <v>1</v>
          </cell>
          <cell r="BP182">
            <v>1</v>
          </cell>
          <cell r="BQ182">
            <v>1</v>
          </cell>
        </row>
        <row r="183">
          <cell r="AL183">
            <v>1</v>
          </cell>
          <cell r="AM183">
            <v>1</v>
          </cell>
          <cell r="AN183">
            <v>1</v>
          </cell>
          <cell r="AO183">
            <v>1</v>
          </cell>
          <cell r="AP183">
            <v>1</v>
          </cell>
          <cell r="AQ183">
            <v>1</v>
          </cell>
          <cell r="AR183">
            <v>1</v>
          </cell>
          <cell r="AS183">
            <v>1</v>
          </cell>
          <cell r="AT183">
            <v>1</v>
          </cell>
          <cell r="AU183">
            <v>1</v>
          </cell>
          <cell r="AV183">
            <v>1</v>
          </cell>
          <cell r="AW183">
            <v>1</v>
          </cell>
          <cell r="AX183">
            <v>1</v>
          </cell>
          <cell r="AY183">
            <v>1</v>
          </cell>
          <cell r="AZ183">
            <v>1</v>
          </cell>
          <cell r="BA183">
            <v>1</v>
          </cell>
          <cell r="BB183">
            <v>1</v>
          </cell>
          <cell r="BC183">
            <v>1</v>
          </cell>
          <cell r="BD183">
            <v>1</v>
          </cell>
          <cell r="BE183">
            <v>1</v>
          </cell>
          <cell r="BF183">
            <v>1</v>
          </cell>
          <cell r="BG183">
            <v>1</v>
          </cell>
          <cell r="BH183">
            <v>1</v>
          </cell>
          <cell r="BI183">
            <v>1</v>
          </cell>
          <cell r="BJ183">
            <v>1</v>
          </cell>
          <cell r="BK183">
            <v>1</v>
          </cell>
          <cell r="BL183">
            <v>1</v>
          </cell>
          <cell r="BM183">
            <v>1</v>
          </cell>
          <cell r="BN183">
            <v>1</v>
          </cell>
          <cell r="BO183">
            <v>1</v>
          </cell>
          <cell r="BP183">
            <v>1</v>
          </cell>
          <cell r="BQ183">
            <v>1</v>
          </cell>
        </row>
        <row r="184">
          <cell r="AL184">
            <v>1</v>
          </cell>
          <cell r="AM184">
            <v>1</v>
          </cell>
          <cell r="AN184">
            <v>1</v>
          </cell>
          <cell r="AO184">
            <v>1</v>
          </cell>
          <cell r="AP184">
            <v>1</v>
          </cell>
          <cell r="AQ184">
            <v>1</v>
          </cell>
          <cell r="AR184">
            <v>1</v>
          </cell>
          <cell r="AS184">
            <v>1</v>
          </cell>
          <cell r="AT184">
            <v>1</v>
          </cell>
          <cell r="AU184">
            <v>1</v>
          </cell>
          <cell r="AV184">
            <v>1</v>
          </cell>
          <cell r="AW184">
            <v>1</v>
          </cell>
          <cell r="AX184">
            <v>1</v>
          </cell>
          <cell r="AY184">
            <v>1</v>
          </cell>
          <cell r="AZ184">
            <v>1</v>
          </cell>
          <cell r="BA184">
            <v>1</v>
          </cell>
          <cell r="BB184">
            <v>1</v>
          </cell>
          <cell r="BC184">
            <v>1</v>
          </cell>
          <cell r="BD184">
            <v>1</v>
          </cell>
          <cell r="BE184">
            <v>1</v>
          </cell>
          <cell r="BF184">
            <v>1</v>
          </cell>
          <cell r="BG184">
            <v>1</v>
          </cell>
          <cell r="BH184">
            <v>1</v>
          </cell>
          <cell r="BI184">
            <v>1</v>
          </cell>
          <cell r="BJ184">
            <v>1</v>
          </cell>
          <cell r="BK184">
            <v>1</v>
          </cell>
          <cell r="BL184">
            <v>1</v>
          </cell>
          <cell r="BM184">
            <v>1</v>
          </cell>
          <cell r="BN184">
            <v>1</v>
          </cell>
          <cell r="BO184">
            <v>1</v>
          </cell>
          <cell r="BP184">
            <v>1</v>
          </cell>
          <cell r="BQ184">
            <v>1</v>
          </cell>
        </row>
        <row r="185"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  <cell r="AU185">
            <v>1</v>
          </cell>
          <cell r="AV185">
            <v>1</v>
          </cell>
          <cell r="AW185">
            <v>1</v>
          </cell>
          <cell r="AX185">
            <v>1</v>
          </cell>
          <cell r="AY185">
            <v>1</v>
          </cell>
          <cell r="AZ185">
            <v>1</v>
          </cell>
          <cell r="BA185">
            <v>1</v>
          </cell>
          <cell r="BB185">
            <v>1</v>
          </cell>
          <cell r="BC185">
            <v>1</v>
          </cell>
          <cell r="BD185">
            <v>1</v>
          </cell>
          <cell r="BE185">
            <v>1</v>
          </cell>
          <cell r="BF185">
            <v>1</v>
          </cell>
          <cell r="BG185">
            <v>1</v>
          </cell>
          <cell r="BH185">
            <v>1</v>
          </cell>
          <cell r="BI185">
            <v>1</v>
          </cell>
          <cell r="BJ185">
            <v>1</v>
          </cell>
          <cell r="BK185">
            <v>1</v>
          </cell>
          <cell r="BL185">
            <v>1</v>
          </cell>
          <cell r="BM185">
            <v>1</v>
          </cell>
          <cell r="BN185">
            <v>1</v>
          </cell>
          <cell r="BO185">
            <v>1</v>
          </cell>
          <cell r="BP185">
            <v>1</v>
          </cell>
          <cell r="BQ185">
            <v>1</v>
          </cell>
        </row>
        <row r="186"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  <cell r="AU186">
            <v>1</v>
          </cell>
          <cell r="AV186">
            <v>1</v>
          </cell>
          <cell r="AW186">
            <v>1</v>
          </cell>
          <cell r="AX186">
            <v>1</v>
          </cell>
          <cell r="AY186">
            <v>1</v>
          </cell>
          <cell r="AZ186">
            <v>1</v>
          </cell>
          <cell r="BA186">
            <v>1</v>
          </cell>
          <cell r="BB186">
            <v>1</v>
          </cell>
          <cell r="BC186">
            <v>1</v>
          </cell>
          <cell r="BD186">
            <v>1</v>
          </cell>
          <cell r="BE186">
            <v>1</v>
          </cell>
          <cell r="BF186">
            <v>1</v>
          </cell>
          <cell r="BG186">
            <v>1</v>
          </cell>
          <cell r="BH186">
            <v>1</v>
          </cell>
          <cell r="BI186">
            <v>1</v>
          </cell>
          <cell r="BJ186">
            <v>1</v>
          </cell>
          <cell r="BK186">
            <v>1</v>
          </cell>
          <cell r="BL186">
            <v>1</v>
          </cell>
          <cell r="BM186">
            <v>1</v>
          </cell>
          <cell r="BN186">
            <v>1</v>
          </cell>
          <cell r="BO186">
            <v>1</v>
          </cell>
          <cell r="BP186">
            <v>1</v>
          </cell>
          <cell r="BQ186">
            <v>1</v>
          </cell>
        </row>
        <row r="187"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  <cell r="AU187">
            <v>1</v>
          </cell>
          <cell r="AV187">
            <v>1</v>
          </cell>
          <cell r="AW187">
            <v>1</v>
          </cell>
          <cell r="AX187">
            <v>1</v>
          </cell>
          <cell r="AY187">
            <v>1</v>
          </cell>
          <cell r="AZ187">
            <v>1</v>
          </cell>
          <cell r="BA187">
            <v>1</v>
          </cell>
          <cell r="BB187">
            <v>1</v>
          </cell>
          <cell r="BC187">
            <v>1</v>
          </cell>
          <cell r="BD187">
            <v>1</v>
          </cell>
          <cell r="BE187">
            <v>1</v>
          </cell>
          <cell r="BF187">
            <v>1</v>
          </cell>
          <cell r="BG187">
            <v>1</v>
          </cell>
          <cell r="BH187">
            <v>1</v>
          </cell>
          <cell r="BI187">
            <v>1</v>
          </cell>
          <cell r="BJ187">
            <v>1</v>
          </cell>
          <cell r="BK187">
            <v>1</v>
          </cell>
          <cell r="BL187">
            <v>1</v>
          </cell>
          <cell r="BM187">
            <v>1</v>
          </cell>
          <cell r="BN187">
            <v>1</v>
          </cell>
          <cell r="BO187">
            <v>1</v>
          </cell>
          <cell r="BP187">
            <v>1</v>
          </cell>
          <cell r="BQ187">
            <v>1</v>
          </cell>
        </row>
        <row r="188"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  <cell r="AU188">
            <v>1</v>
          </cell>
          <cell r="AV188">
            <v>1</v>
          </cell>
          <cell r="AW188">
            <v>1</v>
          </cell>
          <cell r="AX188">
            <v>1</v>
          </cell>
          <cell r="AY188">
            <v>1</v>
          </cell>
          <cell r="AZ188">
            <v>1</v>
          </cell>
          <cell r="BA188">
            <v>1</v>
          </cell>
          <cell r="BB188">
            <v>1</v>
          </cell>
          <cell r="BC188">
            <v>1</v>
          </cell>
          <cell r="BD188">
            <v>1</v>
          </cell>
          <cell r="BE188">
            <v>1</v>
          </cell>
          <cell r="BF188">
            <v>1</v>
          </cell>
          <cell r="BG188">
            <v>1</v>
          </cell>
          <cell r="BH188">
            <v>1</v>
          </cell>
          <cell r="BI188">
            <v>1</v>
          </cell>
          <cell r="BJ188">
            <v>1</v>
          </cell>
          <cell r="BK188">
            <v>1</v>
          </cell>
          <cell r="BL188">
            <v>1</v>
          </cell>
          <cell r="BM188">
            <v>1</v>
          </cell>
          <cell r="BN188">
            <v>1</v>
          </cell>
          <cell r="BO188">
            <v>1</v>
          </cell>
          <cell r="BP188">
            <v>1</v>
          </cell>
          <cell r="BQ188">
            <v>1</v>
          </cell>
        </row>
        <row r="189"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  <cell r="AU189">
            <v>1</v>
          </cell>
          <cell r="AV189">
            <v>1</v>
          </cell>
          <cell r="AW189">
            <v>1</v>
          </cell>
          <cell r="AX189">
            <v>1</v>
          </cell>
          <cell r="AY189">
            <v>1</v>
          </cell>
          <cell r="AZ189">
            <v>1</v>
          </cell>
          <cell r="BA189">
            <v>1</v>
          </cell>
          <cell r="BB189">
            <v>1</v>
          </cell>
          <cell r="BC189">
            <v>1</v>
          </cell>
          <cell r="BD189">
            <v>1</v>
          </cell>
          <cell r="BE189">
            <v>1</v>
          </cell>
          <cell r="BF189">
            <v>1</v>
          </cell>
          <cell r="BG189">
            <v>1</v>
          </cell>
          <cell r="BH189">
            <v>1</v>
          </cell>
          <cell r="BI189">
            <v>1</v>
          </cell>
          <cell r="BJ189">
            <v>1</v>
          </cell>
          <cell r="BK189">
            <v>1</v>
          </cell>
          <cell r="BL189">
            <v>1</v>
          </cell>
          <cell r="BM189">
            <v>1</v>
          </cell>
          <cell r="BN189">
            <v>1</v>
          </cell>
          <cell r="BO189">
            <v>1</v>
          </cell>
          <cell r="BP189">
            <v>1</v>
          </cell>
          <cell r="BQ189">
            <v>1</v>
          </cell>
        </row>
        <row r="190">
          <cell r="AL190">
            <v>1</v>
          </cell>
          <cell r="AM190">
            <v>1</v>
          </cell>
          <cell r="AN190">
            <v>1</v>
          </cell>
          <cell r="AO190">
            <v>1</v>
          </cell>
          <cell r="AP190">
            <v>1</v>
          </cell>
          <cell r="AQ190">
            <v>1</v>
          </cell>
          <cell r="AR190">
            <v>1</v>
          </cell>
          <cell r="AS190">
            <v>1</v>
          </cell>
          <cell r="AT190">
            <v>1</v>
          </cell>
          <cell r="AU190">
            <v>1</v>
          </cell>
          <cell r="AV190">
            <v>1</v>
          </cell>
          <cell r="AW190">
            <v>1</v>
          </cell>
          <cell r="AX190">
            <v>1</v>
          </cell>
          <cell r="AY190">
            <v>1</v>
          </cell>
          <cell r="AZ190">
            <v>1</v>
          </cell>
          <cell r="BA190">
            <v>1</v>
          </cell>
          <cell r="BB190">
            <v>1</v>
          </cell>
          <cell r="BC190">
            <v>1</v>
          </cell>
          <cell r="BD190">
            <v>1</v>
          </cell>
          <cell r="BE190">
            <v>1</v>
          </cell>
          <cell r="BF190">
            <v>1</v>
          </cell>
          <cell r="BG190">
            <v>1</v>
          </cell>
          <cell r="BH190">
            <v>1</v>
          </cell>
          <cell r="BI190">
            <v>1</v>
          </cell>
          <cell r="BJ190">
            <v>1</v>
          </cell>
          <cell r="BK190">
            <v>1</v>
          </cell>
          <cell r="BL190">
            <v>1</v>
          </cell>
          <cell r="BM190">
            <v>1</v>
          </cell>
          <cell r="BN190">
            <v>1</v>
          </cell>
          <cell r="BO190">
            <v>1</v>
          </cell>
          <cell r="BP190">
            <v>1</v>
          </cell>
          <cell r="BQ190">
            <v>1</v>
          </cell>
        </row>
      </sheetData>
      <sheetData sheetId="13">
        <row r="4">
          <cell r="C4">
            <v>-13</v>
          </cell>
          <cell r="D4">
            <v>-13</v>
          </cell>
          <cell r="E4">
            <v>-13</v>
          </cell>
          <cell r="F4">
            <v>-13</v>
          </cell>
          <cell r="G4">
            <v>-13</v>
          </cell>
          <cell r="H4">
            <v>4</v>
          </cell>
          <cell r="I4">
            <v>4</v>
          </cell>
          <cell r="J4">
            <v>4</v>
          </cell>
          <cell r="K4">
            <v>4</v>
          </cell>
          <cell r="L4">
            <v>4</v>
          </cell>
        </row>
        <row r="5">
          <cell r="C5">
            <v>-7</v>
          </cell>
          <cell r="D5">
            <v>-7</v>
          </cell>
          <cell r="E5">
            <v>-7</v>
          </cell>
          <cell r="F5">
            <v>-7</v>
          </cell>
          <cell r="G5">
            <v>-7</v>
          </cell>
          <cell r="H5">
            <v>4</v>
          </cell>
          <cell r="I5">
            <v>4</v>
          </cell>
          <cell r="J5">
            <v>4</v>
          </cell>
          <cell r="K5">
            <v>4</v>
          </cell>
          <cell r="L5">
            <v>4</v>
          </cell>
        </row>
        <row r="6">
          <cell r="C6">
            <v>-1</v>
          </cell>
          <cell r="D6">
            <v>-1</v>
          </cell>
          <cell r="E6">
            <v>-1</v>
          </cell>
          <cell r="F6">
            <v>-1</v>
          </cell>
          <cell r="G6">
            <v>-1</v>
          </cell>
          <cell r="H6">
            <v>4</v>
          </cell>
          <cell r="I6">
            <v>4</v>
          </cell>
          <cell r="J6">
            <v>4</v>
          </cell>
          <cell r="K6">
            <v>4</v>
          </cell>
          <cell r="L6">
            <v>4</v>
          </cell>
        </row>
        <row r="7">
          <cell r="C7">
            <v>5</v>
          </cell>
          <cell r="D7">
            <v>5</v>
          </cell>
          <cell r="E7">
            <v>5</v>
          </cell>
          <cell r="F7">
            <v>5</v>
          </cell>
          <cell r="G7">
            <v>5</v>
          </cell>
          <cell r="H7">
            <v>4</v>
          </cell>
          <cell r="I7">
            <v>4</v>
          </cell>
          <cell r="J7">
            <v>4</v>
          </cell>
          <cell r="K7">
            <v>4</v>
          </cell>
          <cell r="L7">
            <v>4</v>
          </cell>
        </row>
        <row r="8">
          <cell r="C8">
            <v>11</v>
          </cell>
          <cell r="D8">
            <v>11</v>
          </cell>
          <cell r="E8">
            <v>11</v>
          </cell>
          <cell r="F8">
            <v>11</v>
          </cell>
          <cell r="G8">
            <v>11</v>
          </cell>
          <cell r="H8">
            <v>4</v>
          </cell>
          <cell r="I8">
            <v>4</v>
          </cell>
          <cell r="J8">
            <v>4</v>
          </cell>
          <cell r="K8">
            <v>4</v>
          </cell>
          <cell r="L8">
            <v>4</v>
          </cell>
        </row>
        <row r="9">
          <cell r="C9">
            <v>-7</v>
          </cell>
          <cell r="D9">
            <v>-7</v>
          </cell>
          <cell r="E9">
            <v>-7</v>
          </cell>
          <cell r="F9">
            <v>-7</v>
          </cell>
          <cell r="G9">
            <v>-7</v>
          </cell>
          <cell r="H9">
            <v>-2</v>
          </cell>
          <cell r="I9">
            <v>-2</v>
          </cell>
          <cell r="J9">
            <v>-2</v>
          </cell>
          <cell r="K9">
            <v>-2</v>
          </cell>
          <cell r="L9">
            <v>-2</v>
          </cell>
        </row>
        <row r="10">
          <cell r="C10">
            <v>-1</v>
          </cell>
          <cell r="D10">
            <v>-1</v>
          </cell>
          <cell r="E10">
            <v>-1</v>
          </cell>
          <cell r="F10">
            <v>-1</v>
          </cell>
          <cell r="G10">
            <v>-1</v>
          </cell>
          <cell r="H10">
            <v>-2</v>
          </cell>
          <cell r="I10">
            <v>-2</v>
          </cell>
          <cell r="J10">
            <v>-2</v>
          </cell>
          <cell r="K10">
            <v>-2</v>
          </cell>
          <cell r="L10">
            <v>-2</v>
          </cell>
        </row>
        <row r="11">
          <cell r="C11">
            <v>5</v>
          </cell>
          <cell r="D11">
            <v>5</v>
          </cell>
          <cell r="E11">
            <v>5</v>
          </cell>
          <cell r="F11">
            <v>5</v>
          </cell>
          <cell r="G11">
            <v>5</v>
          </cell>
          <cell r="H11">
            <v>-2</v>
          </cell>
          <cell r="I11">
            <v>-2</v>
          </cell>
          <cell r="J11">
            <v>-2</v>
          </cell>
          <cell r="K11">
            <v>-2</v>
          </cell>
          <cell r="L11">
            <v>-2</v>
          </cell>
        </row>
        <row r="12">
          <cell r="C12">
            <v>-1</v>
          </cell>
          <cell r="D12">
            <v>-1</v>
          </cell>
          <cell r="E12">
            <v>-1</v>
          </cell>
          <cell r="F12">
            <v>-1</v>
          </cell>
          <cell r="G12">
            <v>-1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</row>
        <row r="13">
          <cell r="C13">
            <v>-1</v>
          </cell>
          <cell r="D13">
            <v>-1</v>
          </cell>
          <cell r="E13">
            <v>-1</v>
          </cell>
          <cell r="F13">
            <v>-1</v>
          </cell>
          <cell r="G13">
            <v>-1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</row>
        <row r="14">
          <cell r="C14">
            <v>-1</v>
          </cell>
          <cell r="D14">
            <v>-1</v>
          </cell>
          <cell r="E14">
            <v>-1</v>
          </cell>
          <cell r="F14">
            <v>-1</v>
          </cell>
          <cell r="G14">
            <v>-1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</row>
        <row r="15">
          <cell r="C15">
            <v>-1</v>
          </cell>
          <cell r="D15">
            <v>-1</v>
          </cell>
          <cell r="E15">
            <v>-1</v>
          </cell>
          <cell r="F15">
            <v>-1</v>
          </cell>
          <cell r="G15">
            <v>-1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</row>
        <row r="16">
          <cell r="C16">
            <v>-1</v>
          </cell>
          <cell r="D16">
            <v>-1</v>
          </cell>
          <cell r="E16">
            <v>-1</v>
          </cell>
          <cell r="F16">
            <v>-1</v>
          </cell>
          <cell r="G16">
            <v>-1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</row>
        <row r="17">
          <cell r="C17">
            <v>-1</v>
          </cell>
          <cell r="D17">
            <v>-1</v>
          </cell>
          <cell r="E17">
            <v>-1</v>
          </cell>
          <cell r="F17">
            <v>-1</v>
          </cell>
          <cell r="G17">
            <v>-1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</row>
        <row r="18">
          <cell r="C18">
            <v>-1</v>
          </cell>
          <cell r="D18">
            <v>-1</v>
          </cell>
          <cell r="E18">
            <v>-1</v>
          </cell>
          <cell r="F18">
            <v>-1</v>
          </cell>
          <cell r="G18">
            <v>-1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</row>
        <row r="19">
          <cell r="C19">
            <v>-1</v>
          </cell>
          <cell r="D19">
            <v>-1</v>
          </cell>
          <cell r="E19">
            <v>-1</v>
          </cell>
          <cell r="F19">
            <v>-1</v>
          </cell>
          <cell r="G19">
            <v>-1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</row>
        <row r="20">
          <cell r="C20">
            <v>-1</v>
          </cell>
          <cell r="D20">
            <v>-1</v>
          </cell>
          <cell r="E20">
            <v>-1</v>
          </cell>
          <cell r="F20">
            <v>-1</v>
          </cell>
          <cell r="G20">
            <v>-1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</row>
        <row r="21">
          <cell r="C21">
            <v>-1</v>
          </cell>
          <cell r="D21">
            <v>-1</v>
          </cell>
          <cell r="E21">
            <v>-1</v>
          </cell>
          <cell r="F21">
            <v>-1</v>
          </cell>
          <cell r="G21">
            <v>-1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</row>
        <row r="22">
          <cell r="C22">
            <v>-1</v>
          </cell>
          <cell r="D22">
            <v>-1</v>
          </cell>
          <cell r="E22">
            <v>-1</v>
          </cell>
          <cell r="F22">
            <v>-1</v>
          </cell>
          <cell r="G22">
            <v>-1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</row>
        <row r="23">
          <cell r="C23">
            <v>-1</v>
          </cell>
          <cell r="D23">
            <v>-1</v>
          </cell>
          <cell r="E23">
            <v>-1</v>
          </cell>
          <cell r="F23">
            <v>-1</v>
          </cell>
          <cell r="G23">
            <v>-1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</row>
        <row r="27">
          <cell r="C27">
            <v>-13</v>
          </cell>
          <cell r="D27">
            <v>-13</v>
          </cell>
          <cell r="E27">
            <v>-13</v>
          </cell>
          <cell r="F27">
            <v>-13</v>
          </cell>
          <cell r="G27">
            <v>-13</v>
          </cell>
          <cell r="H27">
            <v>4</v>
          </cell>
          <cell r="I27">
            <v>4</v>
          </cell>
          <cell r="J27">
            <v>4</v>
          </cell>
          <cell r="K27">
            <v>4</v>
          </cell>
          <cell r="L27">
            <v>4</v>
          </cell>
        </row>
        <row r="28">
          <cell r="C28">
            <v>-7</v>
          </cell>
          <cell r="D28">
            <v>-7</v>
          </cell>
          <cell r="E28">
            <v>-7</v>
          </cell>
          <cell r="F28">
            <v>-7</v>
          </cell>
          <cell r="G28">
            <v>-7</v>
          </cell>
          <cell r="H28">
            <v>4</v>
          </cell>
          <cell r="I28">
            <v>4</v>
          </cell>
          <cell r="J28">
            <v>4</v>
          </cell>
          <cell r="K28">
            <v>4</v>
          </cell>
          <cell r="L28">
            <v>4</v>
          </cell>
        </row>
        <row r="29">
          <cell r="C29">
            <v>-1</v>
          </cell>
          <cell r="D29">
            <v>-1</v>
          </cell>
          <cell r="E29">
            <v>-1</v>
          </cell>
          <cell r="F29">
            <v>-1</v>
          </cell>
          <cell r="G29">
            <v>-1</v>
          </cell>
          <cell r="H29">
            <v>4</v>
          </cell>
          <cell r="I29">
            <v>4</v>
          </cell>
          <cell r="J29">
            <v>4</v>
          </cell>
          <cell r="K29">
            <v>4</v>
          </cell>
          <cell r="L29">
            <v>4</v>
          </cell>
        </row>
        <row r="30">
          <cell r="C30">
            <v>5</v>
          </cell>
          <cell r="D30">
            <v>5</v>
          </cell>
          <cell r="E30">
            <v>5</v>
          </cell>
          <cell r="F30">
            <v>5</v>
          </cell>
          <cell r="G30">
            <v>5</v>
          </cell>
          <cell r="H30">
            <v>4</v>
          </cell>
          <cell r="I30">
            <v>4</v>
          </cell>
          <cell r="J30">
            <v>4</v>
          </cell>
          <cell r="K30">
            <v>4</v>
          </cell>
          <cell r="L30">
            <v>4</v>
          </cell>
        </row>
        <row r="31">
          <cell r="C31">
            <v>11</v>
          </cell>
          <cell r="D31">
            <v>11</v>
          </cell>
          <cell r="E31">
            <v>11</v>
          </cell>
          <cell r="F31">
            <v>11</v>
          </cell>
          <cell r="G31">
            <v>11</v>
          </cell>
          <cell r="H31">
            <v>4</v>
          </cell>
          <cell r="I31">
            <v>4</v>
          </cell>
          <cell r="J31">
            <v>4</v>
          </cell>
          <cell r="K31">
            <v>4</v>
          </cell>
          <cell r="L31">
            <v>4</v>
          </cell>
        </row>
        <row r="32">
          <cell r="C32">
            <v>-7</v>
          </cell>
          <cell r="D32">
            <v>-7</v>
          </cell>
          <cell r="E32">
            <v>-7</v>
          </cell>
          <cell r="F32">
            <v>-7</v>
          </cell>
          <cell r="G32">
            <v>-7</v>
          </cell>
          <cell r="H32">
            <v>-2</v>
          </cell>
          <cell r="I32">
            <v>-2</v>
          </cell>
          <cell r="J32">
            <v>-2</v>
          </cell>
          <cell r="K32">
            <v>-2</v>
          </cell>
          <cell r="L32">
            <v>-2</v>
          </cell>
        </row>
        <row r="33">
          <cell r="C33">
            <v>-1</v>
          </cell>
          <cell r="D33">
            <v>-1</v>
          </cell>
          <cell r="E33">
            <v>-1</v>
          </cell>
          <cell r="F33">
            <v>-1</v>
          </cell>
          <cell r="G33">
            <v>-1</v>
          </cell>
          <cell r="H33">
            <v>-2</v>
          </cell>
          <cell r="I33">
            <v>-2</v>
          </cell>
          <cell r="J33">
            <v>-2</v>
          </cell>
          <cell r="K33">
            <v>-2</v>
          </cell>
          <cell r="L33">
            <v>-2</v>
          </cell>
        </row>
        <row r="34">
          <cell r="C34">
            <v>5</v>
          </cell>
          <cell r="D34">
            <v>5</v>
          </cell>
          <cell r="E34">
            <v>5</v>
          </cell>
          <cell r="F34">
            <v>5</v>
          </cell>
          <cell r="G34">
            <v>5</v>
          </cell>
          <cell r="H34">
            <v>-2</v>
          </cell>
          <cell r="I34">
            <v>-2</v>
          </cell>
          <cell r="J34">
            <v>-2</v>
          </cell>
          <cell r="K34">
            <v>-2</v>
          </cell>
          <cell r="L34">
            <v>-2</v>
          </cell>
        </row>
        <row r="35">
          <cell r="C35">
            <v>-1</v>
          </cell>
          <cell r="D35">
            <v>-1</v>
          </cell>
          <cell r="E35">
            <v>-1</v>
          </cell>
          <cell r="F35">
            <v>-1</v>
          </cell>
          <cell r="G35">
            <v>-1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</row>
        <row r="36">
          <cell r="C36">
            <v>-1</v>
          </cell>
          <cell r="D36">
            <v>-1</v>
          </cell>
          <cell r="E36">
            <v>-1</v>
          </cell>
          <cell r="F36">
            <v>-1</v>
          </cell>
          <cell r="G36">
            <v>-1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</row>
        <row r="37">
          <cell r="C37">
            <v>-1</v>
          </cell>
          <cell r="D37">
            <v>-1</v>
          </cell>
          <cell r="E37">
            <v>-1</v>
          </cell>
          <cell r="F37">
            <v>-1</v>
          </cell>
          <cell r="G37">
            <v>-1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</row>
        <row r="38">
          <cell r="C38">
            <v>-1</v>
          </cell>
          <cell r="D38">
            <v>-1</v>
          </cell>
          <cell r="E38">
            <v>-1</v>
          </cell>
          <cell r="F38">
            <v>-1</v>
          </cell>
          <cell r="G38">
            <v>-1</v>
          </cell>
          <cell r="H38">
            <v>1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</row>
        <row r="39">
          <cell r="C39">
            <v>-1</v>
          </cell>
          <cell r="D39">
            <v>-1</v>
          </cell>
          <cell r="E39">
            <v>-1</v>
          </cell>
          <cell r="F39">
            <v>-1</v>
          </cell>
          <cell r="G39">
            <v>-1</v>
          </cell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</row>
        <row r="40">
          <cell r="C40">
            <v>-1</v>
          </cell>
          <cell r="D40">
            <v>-1</v>
          </cell>
          <cell r="E40">
            <v>-1</v>
          </cell>
          <cell r="F40">
            <v>-1</v>
          </cell>
          <cell r="G40">
            <v>-1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</row>
        <row r="41">
          <cell r="C41">
            <v>-1</v>
          </cell>
          <cell r="D41">
            <v>-1</v>
          </cell>
          <cell r="E41">
            <v>-1</v>
          </cell>
          <cell r="F41">
            <v>-1</v>
          </cell>
          <cell r="G41">
            <v>-1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</row>
        <row r="42">
          <cell r="C42">
            <v>-1</v>
          </cell>
          <cell r="D42">
            <v>-1</v>
          </cell>
          <cell r="E42">
            <v>-1</v>
          </cell>
          <cell r="F42">
            <v>-1</v>
          </cell>
          <cell r="G42">
            <v>-1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</row>
        <row r="43">
          <cell r="C43">
            <v>-1</v>
          </cell>
          <cell r="D43">
            <v>-1</v>
          </cell>
          <cell r="E43">
            <v>-1</v>
          </cell>
          <cell r="F43">
            <v>-1</v>
          </cell>
          <cell r="G43">
            <v>-1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</row>
        <row r="44">
          <cell r="C44">
            <v>-1</v>
          </cell>
          <cell r="D44">
            <v>-1</v>
          </cell>
          <cell r="E44">
            <v>-1</v>
          </cell>
          <cell r="F44">
            <v>-1</v>
          </cell>
          <cell r="G44">
            <v>-1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</row>
        <row r="45">
          <cell r="C45">
            <v>-1</v>
          </cell>
          <cell r="D45">
            <v>-1</v>
          </cell>
          <cell r="E45">
            <v>-1</v>
          </cell>
          <cell r="F45">
            <v>-1</v>
          </cell>
          <cell r="G45">
            <v>-1</v>
          </cell>
          <cell r="H45">
            <v>1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</row>
        <row r="46">
          <cell r="C46">
            <v>-1</v>
          </cell>
          <cell r="D46">
            <v>-1</v>
          </cell>
          <cell r="E46">
            <v>-1</v>
          </cell>
          <cell r="F46">
            <v>-1</v>
          </cell>
          <cell r="G46">
            <v>-1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</row>
        <row r="50">
          <cell r="C50">
            <v>-1</v>
          </cell>
          <cell r="D50">
            <v>-1</v>
          </cell>
          <cell r="E50">
            <v>-1</v>
          </cell>
          <cell r="F50">
            <v>-1</v>
          </cell>
          <cell r="G50">
            <v>-1</v>
          </cell>
          <cell r="H50">
            <v>-1</v>
          </cell>
          <cell r="I50">
            <v>-1</v>
          </cell>
          <cell r="J50">
            <v>-1</v>
          </cell>
          <cell r="K50">
            <v>-1</v>
          </cell>
          <cell r="L50">
            <v>-1</v>
          </cell>
          <cell r="M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1</v>
          </cell>
          <cell r="S50">
            <v>1</v>
          </cell>
          <cell r="T50">
            <v>1</v>
          </cell>
          <cell r="U50">
            <v>1</v>
          </cell>
          <cell r="V50">
            <v>1</v>
          </cell>
        </row>
        <row r="51">
          <cell r="C51">
            <v>-1</v>
          </cell>
          <cell r="D51">
            <v>-1</v>
          </cell>
          <cell r="E51">
            <v>-1</v>
          </cell>
          <cell r="F51">
            <v>-1</v>
          </cell>
          <cell r="G51">
            <v>-1</v>
          </cell>
          <cell r="H51">
            <v>-1</v>
          </cell>
          <cell r="I51">
            <v>-1</v>
          </cell>
          <cell r="J51">
            <v>-1</v>
          </cell>
          <cell r="K51">
            <v>-1</v>
          </cell>
          <cell r="L51">
            <v>-1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V51">
            <v>1</v>
          </cell>
        </row>
        <row r="52">
          <cell r="C52">
            <v>-1</v>
          </cell>
          <cell r="D52">
            <v>-1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  <cell r="Q52">
            <v>1</v>
          </cell>
          <cell r="R52">
            <v>1</v>
          </cell>
          <cell r="S52">
            <v>1</v>
          </cell>
          <cell r="T52">
            <v>1</v>
          </cell>
          <cell r="U52">
            <v>1</v>
          </cell>
          <cell r="V52">
            <v>1</v>
          </cell>
        </row>
        <row r="53">
          <cell r="C53">
            <v>-1</v>
          </cell>
          <cell r="D53">
            <v>-1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1</v>
          </cell>
          <cell r="N53">
            <v>1</v>
          </cell>
          <cell r="O53">
            <v>1</v>
          </cell>
          <cell r="P53">
            <v>1</v>
          </cell>
          <cell r="Q53">
            <v>1</v>
          </cell>
          <cell r="R53">
            <v>1</v>
          </cell>
          <cell r="S53">
            <v>1</v>
          </cell>
          <cell r="T53">
            <v>1</v>
          </cell>
          <cell r="U53">
            <v>1</v>
          </cell>
          <cell r="V53">
            <v>1</v>
          </cell>
        </row>
        <row r="54">
          <cell r="C54">
            <v>-1</v>
          </cell>
          <cell r="D54">
            <v>-1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1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R54">
            <v>1</v>
          </cell>
          <cell r="S54">
            <v>1</v>
          </cell>
          <cell r="T54">
            <v>1</v>
          </cell>
          <cell r="U54">
            <v>1</v>
          </cell>
          <cell r="V54">
            <v>1</v>
          </cell>
        </row>
        <row r="55">
          <cell r="C55">
            <v>-1</v>
          </cell>
          <cell r="D55">
            <v>-1</v>
          </cell>
          <cell r="E55">
            <v>-1</v>
          </cell>
          <cell r="F55">
            <v>-1</v>
          </cell>
          <cell r="G55">
            <v>-1</v>
          </cell>
          <cell r="H55">
            <v>-1</v>
          </cell>
          <cell r="I55">
            <v>-1</v>
          </cell>
          <cell r="J55">
            <v>-1</v>
          </cell>
          <cell r="K55">
            <v>-1</v>
          </cell>
          <cell r="L55">
            <v>-1</v>
          </cell>
          <cell r="M55">
            <v>1</v>
          </cell>
          <cell r="N55">
            <v>1</v>
          </cell>
          <cell r="O55">
            <v>1</v>
          </cell>
          <cell r="P55">
            <v>1</v>
          </cell>
          <cell r="Q55">
            <v>1</v>
          </cell>
          <cell r="R55">
            <v>1</v>
          </cell>
          <cell r="S55">
            <v>1</v>
          </cell>
          <cell r="T55">
            <v>1</v>
          </cell>
          <cell r="U55">
            <v>1</v>
          </cell>
          <cell r="V55">
            <v>1</v>
          </cell>
        </row>
        <row r="56">
          <cell r="C56">
            <v>-1</v>
          </cell>
          <cell r="D56">
            <v>-1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1</v>
          </cell>
          <cell r="N56">
            <v>1</v>
          </cell>
          <cell r="O56">
            <v>1</v>
          </cell>
          <cell r="P56">
            <v>1</v>
          </cell>
          <cell r="Q56">
            <v>1</v>
          </cell>
          <cell r="R56">
            <v>1</v>
          </cell>
          <cell r="S56">
            <v>1</v>
          </cell>
          <cell r="T56">
            <v>1</v>
          </cell>
          <cell r="U56">
            <v>1</v>
          </cell>
          <cell r="V56">
            <v>1</v>
          </cell>
        </row>
        <row r="57">
          <cell r="C57">
            <v>-1</v>
          </cell>
          <cell r="D57">
            <v>-1</v>
          </cell>
          <cell r="E57">
            <v>-1</v>
          </cell>
          <cell r="F57">
            <v>-1</v>
          </cell>
          <cell r="G57">
            <v>-1</v>
          </cell>
          <cell r="H57">
            <v>-1</v>
          </cell>
          <cell r="I57">
            <v>-1</v>
          </cell>
          <cell r="J57">
            <v>-1</v>
          </cell>
          <cell r="K57">
            <v>-1</v>
          </cell>
          <cell r="L57">
            <v>-1</v>
          </cell>
          <cell r="M57">
            <v>1</v>
          </cell>
          <cell r="N57">
            <v>1</v>
          </cell>
          <cell r="O57">
            <v>1</v>
          </cell>
          <cell r="P57">
            <v>1</v>
          </cell>
          <cell r="Q57">
            <v>1</v>
          </cell>
          <cell r="R57">
            <v>1</v>
          </cell>
          <cell r="S57">
            <v>1</v>
          </cell>
          <cell r="T57">
            <v>1</v>
          </cell>
          <cell r="U57">
            <v>1</v>
          </cell>
          <cell r="V57">
            <v>1</v>
          </cell>
        </row>
        <row r="58">
          <cell r="C58">
            <v>-1</v>
          </cell>
          <cell r="D58">
            <v>-1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1</v>
          </cell>
          <cell r="N58">
            <v>1</v>
          </cell>
          <cell r="O58">
            <v>1</v>
          </cell>
          <cell r="P58">
            <v>1</v>
          </cell>
          <cell r="Q58">
            <v>1</v>
          </cell>
          <cell r="R58">
            <v>1</v>
          </cell>
          <cell r="S58">
            <v>1</v>
          </cell>
          <cell r="T58">
            <v>1</v>
          </cell>
          <cell r="U58">
            <v>1</v>
          </cell>
          <cell r="V58">
            <v>1</v>
          </cell>
        </row>
        <row r="59">
          <cell r="C59">
            <v>-1</v>
          </cell>
          <cell r="D59">
            <v>-1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  <cell r="Q59">
            <v>1</v>
          </cell>
          <cell r="R59">
            <v>1</v>
          </cell>
          <cell r="S59">
            <v>1</v>
          </cell>
          <cell r="T59">
            <v>1</v>
          </cell>
          <cell r="U59">
            <v>1</v>
          </cell>
          <cell r="V59">
            <v>1</v>
          </cell>
        </row>
        <row r="60">
          <cell r="C60">
            <v>-1</v>
          </cell>
          <cell r="D60">
            <v>-1</v>
          </cell>
          <cell r="E60">
            <v>-1</v>
          </cell>
          <cell r="F60">
            <v>-1</v>
          </cell>
          <cell r="G60">
            <v>-1</v>
          </cell>
          <cell r="H60">
            <v>-1</v>
          </cell>
          <cell r="I60">
            <v>-1</v>
          </cell>
          <cell r="J60">
            <v>-1</v>
          </cell>
          <cell r="K60">
            <v>-1</v>
          </cell>
          <cell r="L60">
            <v>-1</v>
          </cell>
          <cell r="M60">
            <v>1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R60">
            <v>1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</row>
        <row r="61">
          <cell r="C61">
            <v>-1</v>
          </cell>
          <cell r="D61">
            <v>-1</v>
          </cell>
          <cell r="E61">
            <v>-1</v>
          </cell>
          <cell r="F61">
            <v>-1</v>
          </cell>
          <cell r="G61">
            <v>-1</v>
          </cell>
          <cell r="H61">
            <v>-1</v>
          </cell>
          <cell r="I61">
            <v>-1</v>
          </cell>
          <cell r="J61">
            <v>-1</v>
          </cell>
          <cell r="K61">
            <v>-1</v>
          </cell>
          <cell r="L61">
            <v>-1</v>
          </cell>
          <cell r="M61">
            <v>1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1</v>
          </cell>
          <cell r="S61">
            <v>1</v>
          </cell>
          <cell r="T61">
            <v>1</v>
          </cell>
          <cell r="U61">
            <v>1</v>
          </cell>
          <cell r="V61">
            <v>1</v>
          </cell>
        </row>
        <row r="62">
          <cell r="C62">
            <v>-1</v>
          </cell>
          <cell r="D62">
            <v>-1</v>
          </cell>
          <cell r="E62">
            <v>-1</v>
          </cell>
          <cell r="F62">
            <v>-1</v>
          </cell>
          <cell r="G62">
            <v>-1</v>
          </cell>
          <cell r="H62">
            <v>-1</v>
          </cell>
          <cell r="I62">
            <v>-1</v>
          </cell>
          <cell r="J62">
            <v>-1</v>
          </cell>
          <cell r="K62">
            <v>-1</v>
          </cell>
          <cell r="L62">
            <v>-1</v>
          </cell>
          <cell r="M62">
            <v>1</v>
          </cell>
          <cell r="N62">
            <v>1</v>
          </cell>
          <cell r="O62">
            <v>1</v>
          </cell>
          <cell r="P62">
            <v>1</v>
          </cell>
          <cell r="Q62">
            <v>1</v>
          </cell>
          <cell r="R62">
            <v>1</v>
          </cell>
          <cell r="S62">
            <v>1</v>
          </cell>
          <cell r="T62">
            <v>1</v>
          </cell>
          <cell r="U62">
            <v>1</v>
          </cell>
          <cell r="V62">
            <v>1</v>
          </cell>
        </row>
        <row r="63">
          <cell r="C63">
            <v>-1</v>
          </cell>
          <cell r="D63">
            <v>-1</v>
          </cell>
          <cell r="E63">
            <v>-1</v>
          </cell>
          <cell r="F63">
            <v>-1</v>
          </cell>
          <cell r="G63">
            <v>-1</v>
          </cell>
          <cell r="H63">
            <v>-1</v>
          </cell>
          <cell r="I63">
            <v>-1</v>
          </cell>
          <cell r="J63">
            <v>-1</v>
          </cell>
          <cell r="K63">
            <v>-1</v>
          </cell>
          <cell r="L63">
            <v>-1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</row>
        <row r="64">
          <cell r="C64">
            <v>-1</v>
          </cell>
          <cell r="D64">
            <v>-1</v>
          </cell>
          <cell r="E64">
            <v>-1</v>
          </cell>
          <cell r="F64">
            <v>-1</v>
          </cell>
          <cell r="G64">
            <v>-1</v>
          </cell>
          <cell r="H64">
            <v>-1</v>
          </cell>
          <cell r="I64">
            <v>-1</v>
          </cell>
          <cell r="J64">
            <v>-1</v>
          </cell>
          <cell r="K64">
            <v>-1</v>
          </cell>
          <cell r="L64">
            <v>-1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</row>
        <row r="65">
          <cell r="C65">
            <v>-1</v>
          </cell>
          <cell r="D65">
            <v>-1</v>
          </cell>
          <cell r="E65">
            <v>-1</v>
          </cell>
          <cell r="F65">
            <v>-1</v>
          </cell>
          <cell r="G65">
            <v>-1</v>
          </cell>
          <cell r="H65">
            <v>-1</v>
          </cell>
          <cell r="I65">
            <v>-1</v>
          </cell>
          <cell r="J65">
            <v>-1</v>
          </cell>
          <cell r="K65">
            <v>-1</v>
          </cell>
          <cell r="L65">
            <v>-1</v>
          </cell>
          <cell r="M65">
            <v>1</v>
          </cell>
          <cell r="N65">
            <v>1</v>
          </cell>
          <cell r="O65">
            <v>1</v>
          </cell>
          <cell r="P65">
            <v>1</v>
          </cell>
          <cell r="Q65">
            <v>1</v>
          </cell>
          <cell r="R65">
            <v>1</v>
          </cell>
          <cell r="S65">
            <v>1</v>
          </cell>
          <cell r="T65">
            <v>1</v>
          </cell>
          <cell r="U65">
            <v>1</v>
          </cell>
          <cell r="V65">
            <v>1</v>
          </cell>
        </row>
        <row r="66">
          <cell r="C66">
            <v>-1</v>
          </cell>
          <cell r="D66">
            <v>-1</v>
          </cell>
          <cell r="E66">
            <v>-1</v>
          </cell>
          <cell r="F66">
            <v>-1</v>
          </cell>
          <cell r="G66">
            <v>-1</v>
          </cell>
          <cell r="H66">
            <v>-1</v>
          </cell>
          <cell r="I66">
            <v>-1</v>
          </cell>
          <cell r="J66">
            <v>-1</v>
          </cell>
          <cell r="K66">
            <v>-1</v>
          </cell>
          <cell r="L66">
            <v>-1</v>
          </cell>
          <cell r="M66">
            <v>1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C67">
            <v>-1</v>
          </cell>
          <cell r="D67">
            <v>-1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1</v>
          </cell>
          <cell r="N67">
            <v>1</v>
          </cell>
          <cell r="O67">
            <v>1</v>
          </cell>
          <cell r="P67">
            <v>1</v>
          </cell>
          <cell r="Q67">
            <v>1</v>
          </cell>
          <cell r="R67">
            <v>1</v>
          </cell>
          <cell r="S67">
            <v>1</v>
          </cell>
          <cell r="T67">
            <v>1</v>
          </cell>
          <cell r="U67">
            <v>1</v>
          </cell>
          <cell r="V67">
            <v>1</v>
          </cell>
        </row>
        <row r="68">
          <cell r="C68">
            <v>-1</v>
          </cell>
          <cell r="D68">
            <v>-1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1</v>
          </cell>
          <cell r="N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  <cell r="S68">
            <v>1</v>
          </cell>
          <cell r="T68">
            <v>1</v>
          </cell>
          <cell r="U68">
            <v>1</v>
          </cell>
          <cell r="V68">
            <v>1</v>
          </cell>
        </row>
        <row r="69">
          <cell r="C69">
            <v>-1</v>
          </cell>
          <cell r="D69">
            <v>-1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1</v>
          </cell>
          <cell r="N69">
            <v>1</v>
          </cell>
          <cell r="O69">
            <v>1</v>
          </cell>
          <cell r="P69">
            <v>1</v>
          </cell>
          <cell r="Q69">
            <v>1</v>
          </cell>
          <cell r="R69">
            <v>1</v>
          </cell>
          <cell r="S69">
            <v>1</v>
          </cell>
          <cell r="T69">
            <v>1</v>
          </cell>
          <cell r="U69">
            <v>1</v>
          </cell>
          <cell r="V69">
            <v>1</v>
          </cell>
        </row>
      </sheetData>
      <sheetData sheetId="14">
        <row r="47">
          <cell r="B47">
            <v>-12.109409184866585</v>
          </cell>
          <cell r="C47">
            <v>-12.109409184866585</v>
          </cell>
          <cell r="D47">
            <v>-11.812545579822114</v>
          </cell>
          <cell r="E47">
            <v>-12.406272789911057</v>
          </cell>
          <cell r="F47">
            <v>-12.109409184866585</v>
          </cell>
          <cell r="G47">
            <v>-7.8905908151334145</v>
          </cell>
          <cell r="H47">
            <v>-7.8905908151334145</v>
          </cell>
          <cell r="I47">
            <v>-7.8905908151334145</v>
          </cell>
          <cell r="J47">
            <v>-7.8905908151334145</v>
          </cell>
          <cell r="K47">
            <v>-7.593727210088943</v>
          </cell>
          <cell r="L47">
            <v>-8.187454420177886</v>
          </cell>
          <cell r="M47">
            <v>-7.8905908151334145</v>
          </cell>
          <cell r="N47">
            <v>-7.8905908151334145</v>
          </cell>
          <cell r="O47">
            <v>-7.8905908151334145</v>
          </cell>
          <cell r="P47">
            <v>-7.8905908151334145</v>
          </cell>
          <cell r="Q47">
            <v>-7.8905908151334145</v>
          </cell>
          <cell r="R47">
            <v>-12.109409184866585</v>
          </cell>
          <cell r="S47">
            <v>0.14077313442187034</v>
          </cell>
          <cell r="T47">
            <v>3.1094091848665855</v>
          </cell>
          <cell r="U47">
            <v>2.0703865672109352</v>
          </cell>
          <cell r="V47">
            <v>2.0703865672109352</v>
          </cell>
          <cell r="W47">
            <v>3.1094091848665855</v>
          </cell>
          <cell r="X47">
            <v>3.1094091848665855</v>
          </cell>
          <cell r="Y47">
            <v>3.1094091848665855</v>
          </cell>
          <cell r="Z47">
            <v>3.1094091848665855</v>
          </cell>
          <cell r="AA47">
            <v>3.1094091848665855</v>
          </cell>
          <cell r="AB47">
            <v>2.0703865672109352</v>
          </cell>
          <cell r="AC47">
            <v>2.0703865672109352</v>
          </cell>
          <cell r="AD47">
            <v>3.1094091848665855</v>
          </cell>
          <cell r="AE47">
            <v>0.14077313442187034</v>
          </cell>
          <cell r="AF47">
            <v>0.14077313442187034</v>
          </cell>
          <cell r="AG47">
            <v>0.14077313442187034</v>
          </cell>
          <cell r="AH47">
            <v>0.14077313442187034</v>
          </cell>
          <cell r="AI47">
            <v>0.14077313442187034</v>
          </cell>
        </row>
        <row r="48">
          <cell r="B48">
            <v>-6.1094091848665855</v>
          </cell>
          <cell r="C48">
            <v>-6.1094091848665855</v>
          </cell>
          <cell r="D48">
            <v>-5.812545579822114</v>
          </cell>
          <cell r="E48">
            <v>-6.406272789911057</v>
          </cell>
          <cell r="F48">
            <v>-6.1094091848665855</v>
          </cell>
          <cell r="G48">
            <v>-1.8905908151334145</v>
          </cell>
          <cell r="H48">
            <v>-1.8905908151334145</v>
          </cell>
          <cell r="I48">
            <v>-1.8905908151334145</v>
          </cell>
          <cell r="J48">
            <v>-1.8905908151334145</v>
          </cell>
          <cell r="K48">
            <v>-1.593727210088943</v>
          </cell>
          <cell r="L48">
            <v>-2.187454420177886</v>
          </cell>
          <cell r="M48">
            <v>-1.8905908151334145</v>
          </cell>
          <cell r="N48">
            <v>-1.8905908151334145</v>
          </cell>
          <cell r="O48">
            <v>-1.8905908151334145</v>
          </cell>
          <cell r="P48">
            <v>-1.8905908151334145</v>
          </cell>
          <cell r="Q48">
            <v>-1.8905908151334145</v>
          </cell>
          <cell r="R48">
            <v>-6.1094091848665855</v>
          </cell>
          <cell r="S48">
            <v>0.14077313442187034</v>
          </cell>
          <cell r="T48">
            <v>3.1094091848665855</v>
          </cell>
          <cell r="U48">
            <v>2.0703865672109352</v>
          </cell>
          <cell r="V48">
            <v>2.0703865672109352</v>
          </cell>
          <cell r="W48">
            <v>3.1094091848665855</v>
          </cell>
          <cell r="X48">
            <v>3.1094091848665855</v>
          </cell>
          <cell r="Y48">
            <v>3.1094091848665855</v>
          </cell>
          <cell r="Z48">
            <v>3.1094091848665855</v>
          </cell>
          <cell r="AA48">
            <v>3.1094091848665855</v>
          </cell>
          <cell r="AB48">
            <v>2.0703865672109352</v>
          </cell>
          <cell r="AC48">
            <v>2.0703865672109352</v>
          </cell>
          <cell r="AD48">
            <v>3.1094091848665855</v>
          </cell>
          <cell r="AE48">
            <v>0.14077313442187034</v>
          </cell>
          <cell r="AF48">
            <v>0.14077313442187034</v>
          </cell>
          <cell r="AG48">
            <v>0.14077313442187034</v>
          </cell>
          <cell r="AH48">
            <v>0.14077313442187034</v>
          </cell>
          <cell r="AI48">
            <v>0.14077313442187034</v>
          </cell>
        </row>
        <row r="49">
          <cell r="B49">
            <v>-0.10940918486658546</v>
          </cell>
          <cell r="C49">
            <v>-0.10940918486658546</v>
          </cell>
          <cell r="D49">
            <v>0.18745442017788605</v>
          </cell>
          <cell r="E49">
            <v>-0.40627278991105698</v>
          </cell>
          <cell r="F49">
            <v>-0.10940918486658546</v>
          </cell>
          <cell r="G49">
            <v>4.1094091848665855</v>
          </cell>
          <cell r="H49">
            <v>4.1094091848665855</v>
          </cell>
          <cell r="I49">
            <v>4.1094091848665855</v>
          </cell>
          <cell r="J49">
            <v>4.1094091848665855</v>
          </cell>
          <cell r="K49">
            <v>4.406272789911057</v>
          </cell>
          <cell r="L49">
            <v>3.812545579822114</v>
          </cell>
          <cell r="M49">
            <v>4.1094091848665855</v>
          </cell>
          <cell r="N49">
            <v>4.1094091848665855</v>
          </cell>
          <cell r="O49">
            <v>4.1094091848665855</v>
          </cell>
          <cell r="P49">
            <v>4.1094091848665855</v>
          </cell>
          <cell r="Q49">
            <v>4.1094091848665855</v>
          </cell>
          <cell r="R49">
            <v>-0.10940918486658546</v>
          </cell>
          <cell r="S49">
            <v>0.14077313442187034</v>
          </cell>
          <cell r="T49">
            <v>3.1094091848665855</v>
          </cell>
          <cell r="U49">
            <v>2.0703865672109352</v>
          </cell>
          <cell r="V49">
            <v>2.0703865672109352</v>
          </cell>
          <cell r="W49">
            <v>3.1094091848665855</v>
          </cell>
          <cell r="X49">
            <v>3.1094091848665855</v>
          </cell>
          <cell r="Y49">
            <v>3.1094091848665855</v>
          </cell>
          <cell r="Z49">
            <v>3.1094091848665855</v>
          </cell>
          <cell r="AA49">
            <v>3.1094091848665855</v>
          </cell>
          <cell r="AB49">
            <v>2.0703865672109352</v>
          </cell>
          <cell r="AC49">
            <v>2.0703865672109352</v>
          </cell>
          <cell r="AD49">
            <v>3.1094091848665855</v>
          </cell>
          <cell r="AE49">
            <v>0.14077313442187034</v>
          </cell>
          <cell r="AF49">
            <v>0.14077313442187034</v>
          </cell>
          <cell r="AG49">
            <v>0.14077313442187034</v>
          </cell>
          <cell r="AH49">
            <v>0.14077313442187034</v>
          </cell>
          <cell r="AI49">
            <v>0.14077313442187034</v>
          </cell>
        </row>
        <row r="50">
          <cell r="B50">
            <v>5.8905908151334145</v>
          </cell>
          <cell r="C50">
            <v>5.8905908151334145</v>
          </cell>
          <cell r="D50">
            <v>6.187454420177886</v>
          </cell>
          <cell r="E50">
            <v>5.593727210088943</v>
          </cell>
          <cell r="F50">
            <v>5.8905908151334145</v>
          </cell>
          <cell r="G50">
            <v>10.109409184866585</v>
          </cell>
          <cell r="H50">
            <v>10.109409184866585</v>
          </cell>
          <cell r="I50">
            <v>10.109409184866585</v>
          </cell>
          <cell r="J50">
            <v>10.109409184866585</v>
          </cell>
          <cell r="K50">
            <v>10.406272789911057</v>
          </cell>
          <cell r="L50">
            <v>9.812545579822114</v>
          </cell>
          <cell r="M50">
            <v>10.109409184866585</v>
          </cell>
          <cell r="N50">
            <v>10.109409184866585</v>
          </cell>
          <cell r="O50">
            <v>10.109409184866585</v>
          </cell>
          <cell r="P50">
            <v>10.109409184866585</v>
          </cell>
          <cell r="Q50">
            <v>10.109409184866585</v>
          </cell>
          <cell r="R50">
            <v>5.8905908151334145</v>
          </cell>
          <cell r="S50">
            <v>0.14077313442187034</v>
          </cell>
          <cell r="T50">
            <v>3.1094091848665855</v>
          </cell>
          <cell r="U50">
            <v>2.0703865672109352</v>
          </cell>
          <cell r="V50">
            <v>2.0703865672109352</v>
          </cell>
          <cell r="W50">
            <v>3.1094091848665855</v>
          </cell>
          <cell r="X50">
            <v>3.1094091848665855</v>
          </cell>
          <cell r="Y50">
            <v>3.1094091848665855</v>
          </cell>
          <cell r="Z50">
            <v>3.1094091848665855</v>
          </cell>
          <cell r="AA50">
            <v>3.1094091848665855</v>
          </cell>
          <cell r="AB50">
            <v>2.0703865672109352</v>
          </cell>
          <cell r="AC50">
            <v>2.0703865672109352</v>
          </cell>
          <cell r="AD50">
            <v>3.1094091848665855</v>
          </cell>
          <cell r="AE50">
            <v>0.14077313442187034</v>
          </cell>
          <cell r="AF50">
            <v>0.14077313442187034</v>
          </cell>
          <cell r="AG50">
            <v>0.14077313442187034</v>
          </cell>
          <cell r="AH50">
            <v>0.14077313442187034</v>
          </cell>
          <cell r="AI50">
            <v>0.14077313442187034</v>
          </cell>
        </row>
        <row r="51">
          <cell r="B51">
            <v>-1</v>
          </cell>
          <cell r="C51">
            <v>-1</v>
          </cell>
          <cell r="D51">
            <v>-1</v>
          </cell>
          <cell r="E51">
            <v>-1</v>
          </cell>
          <cell r="F51">
            <v>-1</v>
          </cell>
          <cell r="G51">
            <v>-1</v>
          </cell>
          <cell r="H51">
            <v>-1</v>
          </cell>
          <cell r="I51">
            <v>-1</v>
          </cell>
          <cell r="J51">
            <v>-1</v>
          </cell>
          <cell r="K51">
            <v>-1</v>
          </cell>
          <cell r="L51">
            <v>-1</v>
          </cell>
          <cell r="M51">
            <v>-1</v>
          </cell>
          <cell r="N51">
            <v>-1</v>
          </cell>
          <cell r="O51">
            <v>-1</v>
          </cell>
          <cell r="P51">
            <v>-1</v>
          </cell>
          <cell r="Q51">
            <v>-1</v>
          </cell>
          <cell r="R51">
            <v>-1</v>
          </cell>
          <cell r="S51">
            <v>1</v>
          </cell>
          <cell r="T51">
            <v>1</v>
          </cell>
          <cell r="U51">
            <v>1</v>
          </cell>
          <cell r="V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C51">
            <v>1</v>
          </cell>
          <cell r="AD51">
            <v>1</v>
          </cell>
          <cell r="AE51">
            <v>1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B52">
            <v>-1</v>
          </cell>
          <cell r="C52">
            <v>-1</v>
          </cell>
          <cell r="D52">
            <v>-1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-1</v>
          </cell>
          <cell r="P52">
            <v>-1</v>
          </cell>
          <cell r="Q52">
            <v>-1</v>
          </cell>
          <cell r="R52">
            <v>-1</v>
          </cell>
          <cell r="S52">
            <v>1</v>
          </cell>
          <cell r="T52">
            <v>1</v>
          </cell>
          <cell r="U52">
            <v>1</v>
          </cell>
          <cell r="V52">
            <v>1</v>
          </cell>
          <cell r="W52">
            <v>1</v>
          </cell>
          <cell r="X52">
            <v>1</v>
          </cell>
          <cell r="Y52">
            <v>1</v>
          </cell>
          <cell r="Z52">
            <v>1</v>
          </cell>
          <cell r="AA52">
            <v>1</v>
          </cell>
          <cell r="AB52">
            <v>1</v>
          </cell>
          <cell r="AC52">
            <v>1</v>
          </cell>
          <cell r="AD52">
            <v>1</v>
          </cell>
          <cell r="AE52">
            <v>1</v>
          </cell>
          <cell r="AF52">
            <v>1</v>
          </cell>
          <cell r="AG52">
            <v>1</v>
          </cell>
          <cell r="AH52">
            <v>1</v>
          </cell>
          <cell r="AI52">
            <v>1</v>
          </cell>
        </row>
        <row r="53">
          <cell r="B53">
            <v>-1</v>
          </cell>
          <cell r="C53">
            <v>-1</v>
          </cell>
          <cell r="D53">
            <v>-1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-1</v>
          </cell>
          <cell r="O53">
            <v>-1</v>
          </cell>
          <cell r="P53">
            <v>-1</v>
          </cell>
          <cell r="Q53">
            <v>-1</v>
          </cell>
          <cell r="R53">
            <v>-1</v>
          </cell>
          <cell r="S53">
            <v>1</v>
          </cell>
          <cell r="T53">
            <v>1</v>
          </cell>
          <cell r="U53">
            <v>1</v>
          </cell>
          <cell r="V53">
            <v>1</v>
          </cell>
          <cell r="W53">
            <v>1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B53">
            <v>1</v>
          </cell>
          <cell r="AC53">
            <v>1</v>
          </cell>
          <cell r="AD53">
            <v>1</v>
          </cell>
          <cell r="AE53">
            <v>1</v>
          </cell>
          <cell r="AF53">
            <v>1</v>
          </cell>
          <cell r="AG53">
            <v>1</v>
          </cell>
          <cell r="AH53">
            <v>1</v>
          </cell>
          <cell r="AI53">
            <v>1</v>
          </cell>
        </row>
        <row r="54">
          <cell r="B54">
            <v>-1</v>
          </cell>
          <cell r="C54">
            <v>-1</v>
          </cell>
          <cell r="D54">
            <v>-1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-1</v>
          </cell>
          <cell r="O54">
            <v>-1</v>
          </cell>
          <cell r="P54">
            <v>-1</v>
          </cell>
          <cell r="Q54">
            <v>-1</v>
          </cell>
          <cell r="R54">
            <v>-1</v>
          </cell>
          <cell r="S54">
            <v>1</v>
          </cell>
          <cell r="T54">
            <v>1</v>
          </cell>
          <cell r="U54">
            <v>1</v>
          </cell>
          <cell r="V54">
            <v>1</v>
          </cell>
          <cell r="W54">
            <v>1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>
            <v>1</v>
          </cell>
          <cell r="AD54">
            <v>1</v>
          </cell>
          <cell r="AE54">
            <v>1</v>
          </cell>
          <cell r="AF54">
            <v>1</v>
          </cell>
          <cell r="AG54">
            <v>1</v>
          </cell>
          <cell r="AH54">
            <v>1</v>
          </cell>
          <cell r="AI54">
            <v>1</v>
          </cell>
        </row>
        <row r="55">
          <cell r="B55">
            <v>-1</v>
          </cell>
          <cell r="C55">
            <v>-1</v>
          </cell>
          <cell r="D55">
            <v>-1</v>
          </cell>
          <cell r="E55">
            <v>-1</v>
          </cell>
          <cell r="F55">
            <v>-1</v>
          </cell>
          <cell r="G55">
            <v>-1</v>
          </cell>
          <cell r="H55">
            <v>-1</v>
          </cell>
          <cell r="I55">
            <v>-1</v>
          </cell>
          <cell r="J55">
            <v>-1</v>
          </cell>
          <cell r="K55">
            <v>-1</v>
          </cell>
          <cell r="L55">
            <v>-1</v>
          </cell>
          <cell r="M55">
            <v>-1</v>
          </cell>
          <cell r="N55">
            <v>-1</v>
          </cell>
          <cell r="O55">
            <v>-1</v>
          </cell>
          <cell r="P55">
            <v>-1</v>
          </cell>
          <cell r="Q55">
            <v>-1</v>
          </cell>
          <cell r="R55">
            <v>-1</v>
          </cell>
          <cell r="S55">
            <v>1</v>
          </cell>
          <cell r="T55">
            <v>1</v>
          </cell>
          <cell r="U55">
            <v>1</v>
          </cell>
          <cell r="V55">
            <v>1</v>
          </cell>
          <cell r="W55">
            <v>1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>
            <v>1</v>
          </cell>
          <cell r="AD55">
            <v>1</v>
          </cell>
          <cell r="AE55">
            <v>1</v>
          </cell>
          <cell r="AF55">
            <v>1</v>
          </cell>
          <cell r="AG55">
            <v>1</v>
          </cell>
          <cell r="AH55">
            <v>1</v>
          </cell>
          <cell r="AI55">
            <v>1</v>
          </cell>
        </row>
        <row r="56">
          <cell r="B56">
            <v>-1</v>
          </cell>
          <cell r="C56">
            <v>-1</v>
          </cell>
          <cell r="D56">
            <v>-1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-1</v>
          </cell>
          <cell r="P56">
            <v>-1</v>
          </cell>
          <cell r="Q56">
            <v>-1</v>
          </cell>
          <cell r="R56">
            <v>-1</v>
          </cell>
          <cell r="S56">
            <v>1</v>
          </cell>
          <cell r="T56">
            <v>1</v>
          </cell>
          <cell r="U56">
            <v>1</v>
          </cell>
          <cell r="V56">
            <v>1</v>
          </cell>
          <cell r="W56">
            <v>1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>
            <v>1</v>
          </cell>
          <cell r="AD56">
            <v>1</v>
          </cell>
          <cell r="AE56">
            <v>1</v>
          </cell>
          <cell r="AF56">
            <v>1</v>
          </cell>
          <cell r="AG56">
            <v>1</v>
          </cell>
          <cell r="AH56">
            <v>1</v>
          </cell>
          <cell r="AI56">
            <v>1</v>
          </cell>
        </row>
        <row r="57">
          <cell r="B57">
            <v>-1</v>
          </cell>
          <cell r="C57">
            <v>-1</v>
          </cell>
          <cell r="D57">
            <v>-1</v>
          </cell>
          <cell r="E57">
            <v>-1</v>
          </cell>
          <cell r="F57">
            <v>-1</v>
          </cell>
          <cell r="G57">
            <v>-1</v>
          </cell>
          <cell r="H57">
            <v>-1</v>
          </cell>
          <cell r="I57">
            <v>-1</v>
          </cell>
          <cell r="J57">
            <v>-1</v>
          </cell>
          <cell r="K57">
            <v>-1</v>
          </cell>
          <cell r="L57">
            <v>-1</v>
          </cell>
          <cell r="M57">
            <v>-1</v>
          </cell>
          <cell r="N57">
            <v>-1</v>
          </cell>
          <cell r="O57">
            <v>-1</v>
          </cell>
          <cell r="P57">
            <v>-1</v>
          </cell>
          <cell r="Q57">
            <v>-1</v>
          </cell>
          <cell r="R57">
            <v>-1</v>
          </cell>
          <cell r="S57">
            <v>1</v>
          </cell>
          <cell r="T57">
            <v>1</v>
          </cell>
          <cell r="U57">
            <v>1</v>
          </cell>
          <cell r="V57">
            <v>1</v>
          </cell>
          <cell r="W57">
            <v>1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>
            <v>1</v>
          </cell>
          <cell r="AD57">
            <v>1</v>
          </cell>
          <cell r="AE57">
            <v>1</v>
          </cell>
          <cell r="AF57">
            <v>1</v>
          </cell>
          <cell r="AG57">
            <v>1</v>
          </cell>
          <cell r="AH57">
            <v>1</v>
          </cell>
          <cell r="AI57">
            <v>1</v>
          </cell>
        </row>
        <row r="58">
          <cell r="B58">
            <v>-1</v>
          </cell>
          <cell r="C58">
            <v>-1</v>
          </cell>
          <cell r="D58">
            <v>-1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-1</v>
          </cell>
          <cell r="O58">
            <v>-1</v>
          </cell>
          <cell r="P58">
            <v>-1</v>
          </cell>
          <cell r="Q58">
            <v>-1</v>
          </cell>
          <cell r="R58">
            <v>-1</v>
          </cell>
          <cell r="S58">
            <v>1</v>
          </cell>
          <cell r="T58">
            <v>1</v>
          </cell>
          <cell r="U58">
            <v>1</v>
          </cell>
          <cell r="V58">
            <v>1</v>
          </cell>
          <cell r="W58">
            <v>1</v>
          </cell>
          <cell r="X58">
            <v>1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>
            <v>1</v>
          </cell>
          <cell r="AD58">
            <v>1</v>
          </cell>
          <cell r="AE58">
            <v>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B59">
            <v>-1</v>
          </cell>
          <cell r="C59">
            <v>-1</v>
          </cell>
          <cell r="D59">
            <v>-1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-1</v>
          </cell>
          <cell r="N59">
            <v>-1</v>
          </cell>
          <cell r="O59">
            <v>-1</v>
          </cell>
          <cell r="P59">
            <v>-1</v>
          </cell>
          <cell r="Q59">
            <v>-1</v>
          </cell>
          <cell r="R59">
            <v>-1</v>
          </cell>
          <cell r="S59">
            <v>1</v>
          </cell>
          <cell r="T59">
            <v>1</v>
          </cell>
          <cell r="U59">
            <v>1</v>
          </cell>
          <cell r="V59">
            <v>1</v>
          </cell>
          <cell r="W59">
            <v>1</v>
          </cell>
          <cell r="X59">
            <v>1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>
            <v>1</v>
          </cell>
          <cell r="AD59">
            <v>1</v>
          </cell>
          <cell r="AE59">
            <v>1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B60">
            <v>-1</v>
          </cell>
          <cell r="C60">
            <v>-1</v>
          </cell>
          <cell r="D60">
            <v>-1</v>
          </cell>
          <cell r="E60">
            <v>-1</v>
          </cell>
          <cell r="F60">
            <v>-1</v>
          </cell>
          <cell r="G60">
            <v>-1</v>
          </cell>
          <cell r="H60">
            <v>-1</v>
          </cell>
          <cell r="I60">
            <v>-1</v>
          </cell>
          <cell r="J60">
            <v>-1</v>
          </cell>
          <cell r="K60">
            <v>-1</v>
          </cell>
          <cell r="L60">
            <v>-1</v>
          </cell>
          <cell r="M60">
            <v>-1</v>
          </cell>
          <cell r="N60">
            <v>-1</v>
          </cell>
          <cell r="O60">
            <v>-1</v>
          </cell>
          <cell r="P60">
            <v>-1</v>
          </cell>
          <cell r="Q60">
            <v>-1</v>
          </cell>
          <cell r="R60">
            <v>-1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1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>
            <v>1</v>
          </cell>
          <cell r="AD60">
            <v>1</v>
          </cell>
          <cell r="AE60">
            <v>1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B61">
            <v>-1</v>
          </cell>
          <cell r="C61">
            <v>-1</v>
          </cell>
          <cell r="D61">
            <v>-1</v>
          </cell>
          <cell r="E61">
            <v>-1</v>
          </cell>
          <cell r="F61">
            <v>-1</v>
          </cell>
          <cell r="G61">
            <v>-1</v>
          </cell>
          <cell r="H61">
            <v>-1</v>
          </cell>
          <cell r="I61">
            <v>-1</v>
          </cell>
          <cell r="J61">
            <v>-1</v>
          </cell>
          <cell r="K61">
            <v>-1</v>
          </cell>
          <cell r="L61">
            <v>-1</v>
          </cell>
          <cell r="M61">
            <v>-1</v>
          </cell>
          <cell r="N61">
            <v>-1</v>
          </cell>
          <cell r="O61">
            <v>-1</v>
          </cell>
          <cell r="P61">
            <v>-1</v>
          </cell>
          <cell r="Q61">
            <v>-1</v>
          </cell>
          <cell r="R61">
            <v>-1</v>
          </cell>
          <cell r="S61">
            <v>1</v>
          </cell>
          <cell r="T61">
            <v>1</v>
          </cell>
          <cell r="U61">
            <v>1</v>
          </cell>
          <cell r="V61">
            <v>1</v>
          </cell>
          <cell r="W61">
            <v>1</v>
          </cell>
          <cell r="X61">
            <v>1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>
            <v>1</v>
          </cell>
          <cell r="AD61">
            <v>1</v>
          </cell>
          <cell r="AE61">
            <v>1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B62">
            <v>-1</v>
          </cell>
          <cell r="C62">
            <v>-1</v>
          </cell>
          <cell r="D62">
            <v>-1</v>
          </cell>
          <cell r="E62">
            <v>-1</v>
          </cell>
          <cell r="F62">
            <v>-1</v>
          </cell>
          <cell r="G62">
            <v>-1</v>
          </cell>
          <cell r="H62">
            <v>-1</v>
          </cell>
          <cell r="I62">
            <v>-1</v>
          </cell>
          <cell r="J62">
            <v>-1</v>
          </cell>
          <cell r="K62">
            <v>-1</v>
          </cell>
          <cell r="L62">
            <v>-1</v>
          </cell>
          <cell r="M62">
            <v>-1</v>
          </cell>
          <cell r="N62">
            <v>-1</v>
          </cell>
          <cell r="O62">
            <v>-1</v>
          </cell>
          <cell r="P62">
            <v>-1</v>
          </cell>
          <cell r="Q62">
            <v>-1</v>
          </cell>
          <cell r="R62">
            <v>-1</v>
          </cell>
          <cell r="S62">
            <v>1</v>
          </cell>
          <cell r="T62">
            <v>1</v>
          </cell>
          <cell r="U62">
            <v>1</v>
          </cell>
          <cell r="V62">
            <v>1</v>
          </cell>
          <cell r="W62">
            <v>1</v>
          </cell>
          <cell r="X62">
            <v>1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>
            <v>1</v>
          </cell>
          <cell r="AD62">
            <v>1</v>
          </cell>
          <cell r="AE62">
            <v>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B63">
            <v>-1</v>
          </cell>
          <cell r="C63">
            <v>-1</v>
          </cell>
          <cell r="D63">
            <v>-1</v>
          </cell>
          <cell r="E63">
            <v>-1</v>
          </cell>
          <cell r="F63">
            <v>-1</v>
          </cell>
          <cell r="G63">
            <v>-1</v>
          </cell>
          <cell r="H63">
            <v>-1</v>
          </cell>
          <cell r="I63">
            <v>-1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  <cell r="Q63">
            <v>-1</v>
          </cell>
          <cell r="R63">
            <v>-1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B64">
            <v>-1</v>
          </cell>
          <cell r="C64">
            <v>-1</v>
          </cell>
          <cell r="D64">
            <v>-1</v>
          </cell>
          <cell r="E64">
            <v>-1</v>
          </cell>
          <cell r="F64">
            <v>-1</v>
          </cell>
          <cell r="G64">
            <v>-1</v>
          </cell>
          <cell r="H64">
            <v>-1</v>
          </cell>
          <cell r="I64">
            <v>-1</v>
          </cell>
          <cell r="J64">
            <v>-1</v>
          </cell>
          <cell r="K64">
            <v>-1</v>
          </cell>
          <cell r="L64">
            <v>-1</v>
          </cell>
          <cell r="M64">
            <v>-1</v>
          </cell>
          <cell r="N64">
            <v>-1</v>
          </cell>
          <cell r="O64">
            <v>-1</v>
          </cell>
          <cell r="P64">
            <v>-1</v>
          </cell>
          <cell r="Q64">
            <v>-1</v>
          </cell>
          <cell r="R64">
            <v>-1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B65">
            <v>-1</v>
          </cell>
          <cell r="C65">
            <v>-1</v>
          </cell>
          <cell r="D65">
            <v>-1</v>
          </cell>
          <cell r="E65">
            <v>-1</v>
          </cell>
          <cell r="F65">
            <v>-1</v>
          </cell>
          <cell r="G65">
            <v>-1</v>
          </cell>
          <cell r="H65">
            <v>-1</v>
          </cell>
          <cell r="I65">
            <v>-1</v>
          </cell>
          <cell r="J65">
            <v>-1</v>
          </cell>
          <cell r="K65">
            <v>-1</v>
          </cell>
          <cell r="L65">
            <v>-1</v>
          </cell>
          <cell r="M65">
            <v>-1</v>
          </cell>
          <cell r="N65">
            <v>-1</v>
          </cell>
          <cell r="O65">
            <v>-1</v>
          </cell>
          <cell r="P65">
            <v>-1</v>
          </cell>
          <cell r="Q65">
            <v>-1</v>
          </cell>
          <cell r="R65">
            <v>-1</v>
          </cell>
          <cell r="S65">
            <v>1</v>
          </cell>
          <cell r="T65">
            <v>1</v>
          </cell>
          <cell r="U65">
            <v>1</v>
          </cell>
          <cell r="V65">
            <v>1</v>
          </cell>
          <cell r="W65">
            <v>1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>
            <v>1</v>
          </cell>
          <cell r="AD65">
            <v>1</v>
          </cell>
          <cell r="AE65">
            <v>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B66">
            <v>-1</v>
          </cell>
          <cell r="C66">
            <v>-1</v>
          </cell>
          <cell r="D66">
            <v>-1</v>
          </cell>
          <cell r="E66">
            <v>-1</v>
          </cell>
          <cell r="F66">
            <v>-1</v>
          </cell>
          <cell r="G66">
            <v>-1</v>
          </cell>
          <cell r="H66">
            <v>-1</v>
          </cell>
          <cell r="I66">
            <v>-1</v>
          </cell>
          <cell r="J66">
            <v>-1</v>
          </cell>
          <cell r="K66">
            <v>-1</v>
          </cell>
          <cell r="L66">
            <v>-1</v>
          </cell>
          <cell r="M66">
            <v>-1</v>
          </cell>
          <cell r="N66">
            <v>-1</v>
          </cell>
          <cell r="O66">
            <v>-1</v>
          </cell>
          <cell r="P66">
            <v>-1</v>
          </cell>
          <cell r="Q66">
            <v>-1</v>
          </cell>
          <cell r="R66">
            <v>-1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  <cell r="W66">
            <v>1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>
            <v>1</v>
          </cell>
          <cell r="AD66">
            <v>1</v>
          </cell>
          <cell r="AE66">
            <v>1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B67">
            <v>-1</v>
          </cell>
          <cell r="C67">
            <v>-1</v>
          </cell>
          <cell r="D67">
            <v>-1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-1</v>
          </cell>
          <cell r="P67">
            <v>-1</v>
          </cell>
          <cell r="Q67">
            <v>-1</v>
          </cell>
          <cell r="R67">
            <v>-1</v>
          </cell>
          <cell r="S67">
            <v>1</v>
          </cell>
          <cell r="T67">
            <v>1</v>
          </cell>
          <cell r="U67">
            <v>1</v>
          </cell>
          <cell r="V67">
            <v>1</v>
          </cell>
          <cell r="W67">
            <v>1</v>
          </cell>
          <cell r="X67">
            <v>1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>
            <v>1</v>
          </cell>
          <cell r="AD67">
            <v>1</v>
          </cell>
          <cell r="AE67">
            <v>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B68">
            <v>-1</v>
          </cell>
          <cell r="C68">
            <v>-1</v>
          </cell>
          <cell r="D68">
            <v>-1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-1</v>
          </cell>
          <cell r="O68">
            <v>-1</v>
          </cell>
          <cell r="P68">
            <v>-1</v>
          </cell>
          <cell r="Q68">
            <v>-1</v>
          </cell>
          <cell r="R68">
            <v>-1</v>
          </cell>
          <cell r="S68">
            <v>1</v>
          </cell>
          <cell r="T68">
            <v>1</v>
          </cell>
          <cell r="U68">
            <v>1</v>
          </cell>
          <cell r="V68">
            <v>1</v>
          </cell>
          <cell r="W68">
            <v>1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>
            <v>1</v>
          </cell>
          <cell r="AD68">
            <v>1</v>
          </cell>
          <cell r="AE68">
            <v>1</v>
          </cell>
          <cell r="AF68">
            <v>1</v>
          </cell>
          <cell r="AG68">
            <v>1</v>
          </cell>
          <cell r="AH68">
            <v>1</v>
          </cell>
          <cell r="AI68">
            <v>1</v>
          </cell>
        </row>
        <row r="69">
          <cell r="B69">
            <v>-1</v>
          </cell>
          <cell r="C69">
            <v>-1</v>
          </cell>
          <cell r="D69">
            <v>-1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-1</v>
          </cell>
          <cell r="O69">
            <v>-1</v>
          </cell>
          <cell r="P69">
            <v>-1</v>
          </cell>
          <cell r="Q69">
            <v>-1</v>
          </cell>
          <cell r="R69">
            <v>-1</v>
          </cell>
          <cell r="S69">
            <v>1</v>
          </cell>
          <cell r="T69">
            <v>1</v>
          </cell>
          <cell r="U69">
            <v>1</v>
          </cell>
          <cell r="V69">
            <v>1</v>
          </cell>
          <cell r="W69">
            <v>1</v>
          </cell>
          <cell r="X69">
            <v>1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>
            <v>1</v>
          </cell>
          <cell r="AD69">
            <v>1</v>
          </cell>
          <cell r="AE69">
            <v>1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B70">
            <v>-1</v>
          </cell>
          <cell r="C70">
            <v>-1</v>
          </cell>
          <cell r="D70">
            <v>-1</v>
          </cell>
          <cell r="E70">
            <v>-1</v>
          </cell>
          <cell r="F70">
            <v>-1</v>
          </cell>
          <cell r="G70">
            <v>-1</v>
          </cell>
          <cell r="H70">
            <v>-1</v>
          </cell>
          <cell r="I70">
            <v>-1</v>
          </cell>
          <cell r="J70">
            <v>-1</v>
          </cell>
          <cell r="K70">
            <v>-1</v>
          </cell>
          <cell r="L70">
            <v>-1</v>
          </cell>
          <cell r="M70">
            <v>-1</v>
          </cell>
          <cell r="N70">
            <v>-1</v>
          </cell>
          <cell r="O70">
            <v>-1</v>
          </cell>
          <cell r="P70">
            <v>-1</v>
          </cell>
          <cell r="Q70">
            <v>-1</v>
          </cell>
          <cell r="R70">
            <v>-1</v>
          </cell>
          <cell r="S70">
            <v>1</v>
          </cell>
          <cell r="T70">
            <v>1</v>
          </cell>
          <cell r="U70">
            <v>1</v>
          </cell>
          <cell r="V70">
            <v>1</v>
          </cell>
          <cell r="W70">
            <v>1</v>
          </cell>
          <cell r="X70">
            <v>1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>
            <v>1</v>
          </cell>
          <cell r="AD70">
            <v>1</v>
          </cell>
          <cell r="AE70">
            <v>1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B71">
            <v>-1</v>
          </cell>
          <cell r="C71">
            <v>-1</v>
          </cell>
          <cell r="D71">
            <v>-1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-1</v>
          </cell>
          <cell r="P71">
            <v>-1</v>
          </cell>
          <cell r="Q71">
            <v>-1</v>
          </cell>
          <cell r="R71">
            <v>-1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</row>
        <row r="72">
          <cell r="B72">
            <v>-1</v>
          </cell>
          <cell r="C72">
            <v>-1</v>
          </cell>
          <cell r="D72">
            <v>-1</v>
          </cell>
          <cell r="E72">
            <v>-1</v>
          </cell>
          <cell r="F72">
            <v>-1</v>
          </cell>
          <cell r="G72">
            <v>-1</v>
          </cell>
          <cell r="H72">
            <v>-1</v>
          </cell>
          <cell r="I72">
            <v>-1</v>
          </cell>
          <cell r="J72">
            <v>-1</v>
          </cell>
          <cell r="K72">
            <v>-1</v>
          </cell>
          <cell r="L72">
            <v>-1</v>
          </cell>
          <cell r="M72">
            <v>-1</v>
          </cell>
          <cell r="N72">
            <v>-1</v>
          </cell>
          <cell r="O72">
            <v>-1</v>
          </cell>
          <cell r="P72">
            <v>-1</v>
          </cell>
          <cell r="Q72">
            <v>-1</v>
          </cell>
          <cell r="R72">
            <v>-1</v>
          </cell>
          <cell r="S72">
            <v>1</v>
          </cell>
          <cell r="T72">
            <v>1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>
            <v>1</v>
          </cell>
          <cell r="AD72">
            <v>1</v>
          </cell>
          <cell r="AE72">
            <v>1</v>
          </cell>
          <cell r="AF72">
            <v>1</v>
          </cell>
          <cell r="AG72">
            <v>1</v>
          </cell>
          <cell r="AH72">
            <v>1</v>
          </cell>
          <cell r="AI72">
            <v>1</v>
          </cell>
        </row>
        <row r="73">
          <cell r="B73">
            <v>-1</v>
          </cell>
          <cell r="C73">
            <v>-1</v>
          </cell>
          <cell r="D73">
            <v>-1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-1</v>
          </cell>
          <cell r="O73">
            <v>-1</v>
          </cell>
          <cell r="P73">
            <v>-1</v>
          </cell>
          <cell r="Q73">
            <v>-1</v>
          </cell>
          <cell r="R73">
            <v>-1</v>
          </cell>
          <cell r="S73">
            <v>1</v>
          </cell>
          <cell r="T73">
            <v>1</v>
          </cell>
          <cell r="U73">
            <v>1</v>
          </cell>
          <cell r="V73">
            <v>1</v>
          </cell>
          <cell r="W73">
            <v>1</v>
          </cell>
          <cell r="X73">
            <v>1</v>
          </cell>
          <cell r="Y73">
            <v>1</v>
          </cell>
          <cell r="Z73">
            <v>1</v>
          </cell>
          <cell r="AA73">
            <v>1</v>
          </cell>
          <cell r="AB73">
            <v>1</v>
          </cell>
          <cell r="AC73">
            <v>1</v>
          </cell>
          <cell r="AD73">
            <v>1</v>
          </cell>
          <cell r="AE73">
            <v>1</v>
          </cell>
          <cell r="AF73">
            <v>1</v>
          </cell>
          <cell r="AG73">
            <v>1</v>
          </cell>
          <cell r="AH73">
            <v>1</v>
          </cell>
          <cell r="AI73">
            <v>1</v>
          </cell>
        </row>
        <row r="74">
          <cell r="B74">
            <v>-1</v>
          </cell>
          <cell r="C74">
            <v>-1</v>
          </cell>
          <cell r="D74">
            <v>-1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-1</v>
          </cell>
          <cell r="N74">
            <v>-1</v>
          </cell>
          <cell r="O74">
            <v>-1</v>
          </cell>
          <cell r="P74">
            <v>-1</v>
          </cell>
          <cell r="Q74">
            <v>-1</v>
          </cell>
          <cell r="R74">
            <v>-1</v>
          </cell>
          <cell r="S74">
            <v>1</v>
          </cell>
          <cell r="T74">
            <v>1</v>
          </cell>
          <cell r="U74">
            <v>1</v>
          </cell>
          <cell r="V74">
            <v>1</v>
          </cell>
          <cell r="W74">
            <v>1</v>
          </cell>
          <cell r="X74">
            <v>1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>
            <v>1</v>
          </cell>
          <cell r="AD74">
            <v>1</v>
          </cell>
          <cell r="AE74">
            <v>1</v>
          </cell>
          <cell r="AF74">
            <v>1</v>
          </cell>
          <cell r="AG74">
            <v>1</v>
          </cell>
          <cell r="AH74">
            <v>1</v>
          </cell>
          <cell r="AI74">
            <v>1</v>
          </cell>
        </row>
        <row r="75">
          <cell r="B75">
            <v>-1</v>
          </cell>
          <cell r="C75">
            <v>-1</v>
          </cell>
          <cell r="D75">
            <v>-1</v>
          </cell>
          <cell r="E75">
            <v>-1</v>
          </cell>
          <cell r="F75">
            <v>-1</v>
          </cell>
          <cell r="G75">
            <v>-1</v>
          </cell>
          <cell r="H75">
            <v>-1</v>
          </cell>
          <cell r="I75">
            <v>-1</v>
          </cell>
          <cell r="J75">
            <v>-1</v>
          </cell>
          <cell r="K75">
            <v>-1</v>
          </cell>
          <cell r="L75">
            <v>-1</v>
          </cell>
          <cell r="M75">
            <v>-1</v>
          </cell>
          <cell r="N75">
            <v>-1</v>
          </cell>
          <cell r="O75">
            <v>-1</v>
          </cell>
          <cell r="P75">
            <v>-1</v>
          </cell>
          <cell r="Q75">
            <v>-1</v>
          </cell>
          <cell r="R75">
            <v>-1</v>
          </cell>
          <cell r="S75">
            <v>1</v>
          </cell>
          <cell r="T75">
            <v>1</v>
          </cell>
          <cell r="U75">
            <v>1</v>
          </cell>
          <cell r="V75">
            <v>1</v>
          </cell>
          <cell r="W75">
            <v>1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>
            <v>1</v>
          </cell>
          <cell r="AD75">
            <v>1</v>
          </cell>
          <cell r="AE75">
            <v>1</v>
          </cell>
          <cell r="AF75">
            <v>1</v>
          </cell>
          <cell r="AG75">
            <v>1</v>
          </cell>
          <cell r="AH75">
            <v>1</v>
          </cell>
          <cell r="AI75">
            <v>1</v>
          </cell>
        </row>
        <row r="76">
          <cell r="B76">
            <v>-1</v>
          </cell>
          <cell r="C76">
            <v>-1</v>
          </cell>
          <cell r="D76">
            <v>-1</v>
          </cell>
          <cell r="E76">
            <v>-1</v>
          </cell>
          <cell r="F76">
            <v>-1</v>
          </cell>
          <cell r="G76">
            <v>-1</v>
          </cell>
          <cell r="H76">
            <v>-1</v>
          </cell>
          <cell r="I76">
            <v>-1</v>
          </cell>
          <cell r="J76">
            <v>-1</v>
          </cell>
          <cell r="K76">
            <v>-1</v>
          </cell>
          <cell r="L76">
            <v>-1</v>
          </cell>
          <cell r="M76">
            <v>-1</v>
          </cell>
          <cell r="N76">
            <v>-1</v>
          </cell>
          <cell r="O76">
            <v>-1</v>
          </cell>
          <cell r="P76">
            <v>-1</v>
          </cell>
          <cell r="Q76">
            <v>-1</v>
          </cell>
          <cell r="R76">
            <v>-1</v>
          </cell>
          <cell r="S76">
            <v>1</v>
          </cell>
          <cell r="T76">
            <v>1</v>
          </cell>
          <cell r="U76">
            <v>1</v>
          </cell>
          <cell r="V76">
            <v>1</v>
          </cell>
          <cell r="W76">
            <v>1</v>
          </cell>
          <cell r="X76">
            <v>1</v>
          </cell>
          <cell r="Y76">
            <v>1</v>
          </cell>
          <cell r="Z76">
            <v>1</v>
          </cell>
          <cell r="AA76">
            <v>1</v>
          </cell>
          <cell r="AB76">
            <v>1</v>
          </cell>
          <cell r="AC76">
            <v>1</v>
          </cell>
          <cell r="AD76">
            <v>1</v>
          </cell>
          <cell r="AE76">
            <v>1</v>
          </cell>
          <cell r="AF76">
            <v>1</v>
          </cell>
          <cell r="AG76">
            <v>1</v>
          </cell>
          <cell r="AH76">
            <v>1</v>
          </cell>
          <cell r="AI76">
            <v>1</v>
          </cell>
        </row>
        <row r="77">
          <cell r="B77">
            <v>-1</v>
          </cell>
          <cell r="C77">
            <v>-1</v>
          </cell>
          <cell r="D77">
            <v>-1</v>
          </cell>
          <cell r="E77">
            <v>-1</v>
          </cell>
          <cell r="F77">
            <v>-1</v>
          </cell>
          <cell r="G77">
            <v>-1</v>
          </cell>
          <cell r="H77">
            <v>-1</v>
          </cell>
          <cell r="I77">
            <v>-1</v>
          </cell>
          <cell r="J77">
            <v>-1</v>
          </cell>
          <cell r="K77">
            <v>-1</v>
          </cell>
          <cell r="L77">
            <v>-1</v>
          </cell>
          <cell r="M77">
            <v>-1</v>
          </cell>
          <cell r="N77">
            <v>-1</v>
          </cell>
          <cell r="O77">
            <v>-1</v>
          </cell>
          <cell r="P77">
            <v>-1</v>
          </cell>
          <cell r="Q77">
            <v>-1</v>
          </cell>
          <cell r="R77">
            <v>-1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>
            <v>1</v>
          </cell>
          <cell r="AD77">
            <v>1</v>
          </cell>
          <cell r="AE77">
            <v>1</v>
          </cell>
          <cell r="AF77">
            <v>1</v>
          </cell>
          <cell r="AG77">
            <v>1</v>
          </cell>
          <cell r="AH77">
            <v>1</v>
          </cell>
          <cell r="AI77">
            <v>1</v>
          </cell>
        </row>
        <row r="78">
          <cell r="B78">
            <v>-1</v>
          </cell>
          <cell r="C78">
            <v>-1</v>
          </cell>
          <cell r="D78">
            <v>-1</v>
          </cell>
          <cell r="E78">
            <v>-1</v>
          </cell>
          <cell r="F78">
            <v>-1</v>
          </cell>
          <cell r="G78">
            <v>-1</v>
          </cell>
          <cell r="H78">
            <v>-1</v>
          </cell>
          <cell r="I78">
            <v>-1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  <cell r="Q78">
            <v>-1</v>
          </cell>
          <cell r="R78">
            <v>-1</v>
          </cell>
          <cell r="S78">
            <v>1</v>
          </cell>
          <cell r="T78">
            <v>1</v>
          </cell>
          <cell r="U78">
            <v>1</v>
          </cell>
          <cell r="V78">
            <v>1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1</v>
          </cell>
          <cell r="AB78">
            <v>1</v>
          </cell>
          <cell r="AC78">
            <v>1</v>
          </cell>
          <cell r="AD78">
            <v>1</v>
          </cell>
          <cell r="AE78">
            <v>1</v>
          </cell>
          <cell r="AF78">
            <v>1</v>
          </cell>
          <cell r="AG78">
            <v>1</v>
          </cell>
          <cell r="AH78">
            <v>1</v>
          </cell>
          <cell r="AI78">
            <v>1</v>
          </cell>
        </row>
        <row r="79">
          <cell r="B79">
            <v>-1</v>
          </cell>
          <cell r="C79">
            <v>-1</v>
          </cell>
          <cell r="D79">
            <v>-1</v>
          </cell>
          <cell r="E79">
            <v>-1</v>
          </cell>
          <cell r="F79">
            <v>-1</v>
          </cell>
          <cell r="G79">
            <v>-1</v>
          </cell>
          <cell r="H79">
            <v>-1</v>
          </cell>
          <cell r="I79">
            <v>-1</v>
          </cell>
          <cell r="J79">
            <v>-1</v>
          </cell>
          <cell r="K79">
            <v>-1</v>
          </cell>
          <cell r="L79">
            <v>-1</v>
          </cell>
          <cell r="M79">
            <v>-1</v>
          </cell>
          <cell r="N79">
            <v>-1</v>
          </cell>
          <cell r="O79">
            <v>-1</v>
          </cell>
          <cell r="P79">
            <v>-1</v>
          </cell>
          <cell r="Q79">
            <v>-1</v>
          </cell>
          <cell r="R79">
            <v>-1</v>
          </cell>
          <cell r="S79">
            <v>1</v>
          </cell>
          <cell r="T79">
            <v>1</v>
          </cell>
          <cell r="U79">
            <v>1</v>
          </cell>
          <cell r="V79">
            <v>1</v>
          </cell>
          <cell r="W79">
            <v>1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>
            <v>1</v>
          </cell>
          <cell r="AD79">
            <v>1</v>
          </cell>
          <cell r="AE79">
            <v>1</v>
          </cell>
          <cell r="AF79">
            <v>1</v>
          </cell>
          <cell r="AG79">
            <v>1</v>
          </cell>
          <cell r="AH79">
            <v>1</v>
          </cell>
          <cell r="AI79">
            <v>1</v>
          </cell>
        </row>
        <row r="80">
          <cell r="B80">
            <v>-1</v>
          </cell>
          <cell r="C80">
            <v>-1</v>
          </cell>
          <cell r="D80">
            <v>-1</v>
          </cell>
          <cell r="E80">
            <v>-1</v>
          </cell>
          <cell r="F80">
            <v>-1</v>
          </cell>
          <cell r="G80">
            <v>-1</v>
          </cell>
          <cell r="H80">
            <v>-1</v>
          </cell>
          <cell r="I80">
            <v>-1</v>
          </cell>
          <cell r="J80">
            <v>-1</v>
          </cell>
          <cell r="K80">
            <v>-1</v>
          </cell>
          <cell r="L80">
            <v>-1</v>
          </cell>
          <cell r="M80">
            <v>-1</v>
          </cell>
          <cell r="N80">
            <v>-1</v>
          </cell>
          <cell r="O80">
            <v>-1</v>
          </cell>
          <cell r="P80">
            <v>-1</v>
          </cell>
          <cell r="Q80">
            <v>-1</v>
          </cell>
          <cell r="R80">
            <v>-1</v>
          </cell>
          <cell r="S80">
            <v>1</v>
          </cell>
          <cell r="T80">
            <v>1</v>
          </cell>
          <cell r="U80">
            <v>1</v>
          </cell>
          <cell r="V80">
            <v>1</v>
          </cell>
          <cell r="W80">
            <v>1</v>
          </cell>
          <cell r="X80">
            <v>1</v>
          </cell>
          <cell r="Y80">
            <v>1</v>
          </cell>
          <cell r="Z80">
            <v>1</v>
          </cell>
          <cell r="AA80">
            <v>1</v>
          </cell>
          <cell r="AB80">
            <v>1</v>
          </cell>
          <cell r="AC80">
            <v>1</v>
          </cell>
          <cell r="AD80">
            <v>1</v>
          </cell>
          <cell r="AE80">
            <v>1</v>
          </cell>
          <cell r="AF80">
            <v>1</v>
          </cell>
          <cell r="AG80">
            <v>1</v>
          </cell>
          <cell r="AH80">
            <v>1</v>
          </cell>
          <cell r="AI80">
            <v>1</v>
          </cell>
        </row>
        <row r="81">
          <cell r="B81">
            <v>-1</v>
          </cell>
          <cell r="C81">
            <v>-1</v>
          </cell>
          <cell r="D81">
            <v>-1</v>
          </cell>
          <cell r="E81">
            <v>-1</v>
          </cell>
          <cell r="F81">
            <v>-1</v>
          </cell>
          <cell r="G81">
            <v>-1</v>
          </cell>
          <cell r="H81">
            <v>-1</v>
          </cell>
          <cell r="I81">
            <v>-1</v>
          </cell>
          <cell r="J81">
            <v>-1</v>
          </cell>
          <cell r="K81">
            <v>-1</v>
          </cell>
          <cell r="L81">
            <v>-1</v>
          </cell>
          <cell r="M81">
            <v>-1</v>
          </cell>
          <cell r="N81">
            <v>-1</v>
          </cell>
          <cell r="O81">
            <v>-1</v>
          </cell>
          <cell r="P81">
            <v>-1</v>
          </cell>
          <cell r="Q81">
            <v>-1</v>
          </cell>
          <cell r="R81">
            <v>-1</v>
          </cell>
          <cell r="S81">
            <v>1</v>
          </cell>
          <cell r="T81">
            <v>1</v>
          </cell>
          <cell r="U81">
            <v>1</v>
          </cell>
          <cell r="V81">
            <v>1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</row>
        <row r="82">
          <cell r="B82">
            <v>-1</v>
          </cell>
          <cell r="C82">
            <v>-1</v>
          </cell>
          <cell r="D82">
            <v>-1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-1</v>
          </cell>
          <cell r="P82">
            <v>-1</v>
          </cell>
          <cell r="Q82">
            <v>-1</v>
          </cell>
          <cell r="R82">
            <v>-1</v>
          </cell>
          <cell r="S82">
            <v>1</v>
          </cell>
          <cell r="T82">
            <v>1</v>
          </cell>
          <cell r="U82">
            <v>1</v>
          </cell>
          <cell r="V82">
            <v>1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</row>
        <row r="83">
          <cell r="B83">
            <v>-1</v>
          </cell>
          <cell r="C83">
            <v>-1</v>
          </cell>
          <cell r="D83">
            <v>-1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-1</v>
          </cell>
          <cell r="O83">
            <v>-1</v>
          </cell>
          <cell r="P83">
            <v>-1</v>
          </cell>
          <cell r="Q83">
            <v>-1</v>
          </cell>
          <cell r="R83">
            <v>-1</v>
          </cell>
          <cell r="S83">
            <v>1</v>
          </cell>
          <cell r="T83">
            <v>1</v>
          </cell>
          <cell r="U83">
            <v>1</v>
          </cell>
          <cell r="V83">
            <v>1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B84">
            <v>-1</v>
          </cell>
          <cell r="C84">
            <v>-1</v>
          </cell>
          <cell r="D84">
            <v>-1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-1</v>
          </cell>
          <cell r="O84">
            <v>-1</v>
          </cell>
          <cell r="P84">
            <v>-1</v>
          </cell>
          <cell r="Q84">
            <v>-1</v>
          </cell>
          <cell r="R84">
            <v>-1</v>
          </cell>
          <cell r="S84">
            <v>1</v>
          </cell>
          <cell r="T84">
            <v>1</v>
          </cell>
          <cell r="U84">
            <v>1</v>
          </cell>
          <cell r="V84">
            <v>1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B85">
            <v>-1</v>
          </cell>
          <cell r="C85">
            <v>-1</v>
          </cell>
          <cell r="D85">
            <v>-1</v>
          </cell>
          <cell r="E85">
            <v>-1</v>
          </cell>
          <cell r="F85">
            <v>-1</v>
          </cell>
          <cell r="G85">
            <v>-1</v>
          </cell>
          <cell r="H85">
            <v>-1</v>
          </cell>
          <cell r="I85">
            <v>-1</v>
          </cell>
          <cell r="J85">
            <v>-1</v>
          </cell>
          <cell r="K85">
            <v>-1</v>
          </cell>
          <cell r="L85">
            <v>-1</v>
          </cell>
          <cell r="M85">
            <v>-1</v>
          </cell>
          <cell r="N85">
            <v>-1</v>
          </cell>
          <cell r="O85">
            <v>-1</v>
          </cell>
          <cell r="P85">
            <v>-1</v>
          </cell>
          <cell r="Q85">
            <v>-1</v>
          </cell>
          <cell r="R85">
            <v>-1</v>
          </cell>
          <cell r="S85">
            <v>1</v>
          </cell>
          <cell r="T85">
            <v>1</v>
          </cell>
          <cell r="U85">
            <v>1</v>
          </cell>
          <cell r="V85">
            <v>1</v>
          </cell>
          <cell r="W85">
            <v>1</v>
          </cell>
          <cell r="X85">
            <v>1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>
            <v>1</v>
          </cell>
          <cell r="AD85">
            <v>1</v>
          </cell>
          <cell r="AE85">
            <v>1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B86">
            <v>-1</v>
          </cell>
          <cell r="C86">
            <v>-1</v>
          </cell>
          <cell r="D86">
            <v>-1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-1</v>
          </cell>
          <cell r="P86">
            <v>-1</v>
          </cell>
          <cell r="Q86">
            <v>-1</v>
          </cell>
          <cell r="R86">
            <v>-1</v>
          </cell>
          <cell r="S86">
            <v>1</v>
          </cell>
          <cell r="T86">
            <v>1</v>
          </cell>
          <cell r="U86">
            <v>1</v>
          </cell>
          <cell r="V86">
            <v>1</v>
          </cell>
          <cell r="W86">
            <v>1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>
            <v>1</v>
          </cell>
          <cell r="AD86">
            <v>1</v>
          </cell>
          <cell r="AE86">
            <v>1</v>
          </cell>
          <cell r="AF86">
            <v>1</v>
          </cell>
          <cell r="AG86">
            <v>1</v>
          </cell>
          <cell r="AH86">
            <v>1</v>
          </cell>
          <cell r="AI86">
            <v>1</v>
          </cell>
        </row>
        <row r="316">
          <cell r="J316">
            <v>-1</v>
          </cell>
          <cell r="K316">
            <v>-1</v>
          </cell>
          <cell r="L316">
            <v>-1</v>
          </cell>
          <cell r="M316">
            <v>-1</v>
          </cell>
        </row>
        <row r="317">
          <cell r="J317">
            <v>-1</v>
          </cell>
          <cell r="K317">
            <v>-1</v>
          </cell>
          <cell r="L317">
            <v>-1</v>
          </cell>
          <cell r="M317">
            <v>-1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BY161"/>
  <sheetViews>
    <sheetView showRowColHeaders="0" tabSelected="1" zoomScale="82" zoomScaleNormal="82" workbookViewId="0">
      <pane xSplit="2" ySplit="2" topLeftCell="C3" activePane="bottomRight" state="frozen"/>
      <selection activeCell="U4" sqref="U4"/>
      <selection pane="topRight" activeCell="U4" sqref="U4"/>
      <selection pane="bottomLeft" activeCell="U4" sqref="U4"/>
      <selection pane="bottomRight"/>
    </sheetView>
  </sheetViews>
  <sheetFormatPr baseColWidth="10" defaultColWidth="11.46484375" defaultRowHeight="12.75" x14ac:dyDescent="0.35"/>
  <cols>
    <col min="1" max="1" width="6.46484375" style="77" customWidth="1"/>
    <col min="2" max="3" width="9.33203125" style="77" customWidth="1"/>
    <col min="4" max="4" width="9" style="77" customWidth="1"/>
    <col min="5" max="5" width="6.46484375" style="77" customWidth="1"/>
    <col min="6" max="6" width="7.46484375" style="77" customWidth="1"/>
    <col min="7" max="7" width="7.19921875" style="77" customWidth="1"/>
    <col min="8" max="8" width="7.796875" style="77" customWidth="1"/>
    <col min="9" max="9" width="8.46484375" style="77" customWidth="1"/>
    <col min="10" max="10" width="8.53125" style="77" customWidth="1"/>
    <col min="11" max="11" width="12.46484375" style="77" customWidth="1"/>
    <col min="12" max="12" width="11.46484375" style="77"/>
    <col min="13" max="13" width="11.46484375" style="77" customWidth="1"/>
    <col min="14" max="14" width="10.46484375" style="77" customWidth="1"/>
    <col min="15" max="15" width="9.796875" style="77" customWidth="1"/>
    <col min="16" max="16" width="10.46484375" style="77" customWidth="1"/>
    <col min="17" max="18" width="9.46484375" style="77" customWidth="1"/>
    <col min="19" max="19" width="9.53125" style="77" customWidth="1"/>
    <col min="20" max="20" width="8.46484375" style="77" customWidth="1"/>
    <col min="21" max="21" width="8.53125" style="77" customWidth="1"/>
    <col min="22" max="22" width="8.796875" style="77" customWidth="1"/>
    <col min="23" max="23" width="13.46484375" style="77" customWidth="1"/>
    <col min="24" max="26" width="11.46484375" style="77" customWidth="1"/>
    <col min="27" max="29" width="11.46484375" style="77"/>
    <col min="30" max="30" width="12.53125" style="77" customWidth="1"/>
    <col min="31" max="33" width="11.46484375" style="77"/>
    <col min="34" max="77" width="11.46484375" style="43"/>
    <col min="78" max="16384" width="11.46484375" style="77"/>
  </cols>
  <sheetData>
    <row r="1" spans="1:77" s="2" customFormat="1" ht="30.4" thickBot="1" x14ac:dyDescent="0.5">
      <c r="A1" s="1"/>
      <c r="C1" s="576" t="s">
        <v>0</v>
      </c>
      <c r="D1" s="577"/>
      <c r="E1" s="578" t="s">
        <v>1</v>
      </c>
      <c r="F1" s="579"/>
      <c r="G1" s="580"/>
      <c r="H1" s="581" t="s">
        <v>2</v>
      </c>
      <c r="I1" s="582"/>
      <c r="J1" s="582"/>
      <c r="K1" s="583" t="s">
        <v>3</v>
      </c>
      <c r="L1" s="584"/>
      <c r="M1" s="585"/>
      <c r="N1" s="586" t="s">
        <v>4</v>
      </c>
      <c r="O1" s="587"/>
      <c r="P1" s="588"/>
      <c r="Q1" s="589" t="s">
        <v>5</v>
      </c>
      <c r="R1" s="590"/>
      <c r="S1" s="591"/>
      <c r="T1" s="569" t="s">
        <v>6</v>
      </c>
      <c r="U1" s="570"/>
      <c r="V1" s="571"/>
      <c r="W1" s="3" t="s">
        <v>7</v>
      </c>
      <c r="X1" s="4" t="s">
        <v>8</v>
      </c>
      <c r="Y1" s="572" t="s">
        <v>9</v>
      </c>
      <c r="Z1" s="573"/>
      <c r="AA1" s="574" t="s">
        <v>10</v>
      </c>
      <c r="AB1" s="575"/>
      <c r="AC1" s="575"/>
      <c r="AD1" s="5" t="s">
        <v>11</v>
      </c>
      <c r="AE1" s="6"/>
      <c r="AF1" s="6"/>
      <c r="AG1" s="6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</row>
    <row r="2" spans="1:77" s="42" customFormat="1" ht="18" customHeight="1" thickBot="1" x14ac:dyDescent="0.5">
      <c r="A2" s="9"/>
      <c r="B2" s="10" t="s">
        <v>12</v>
      </c>
      <c r="C2" s="11" t="s">
        <v>13</v>
      </c>
      <c r="D2" s="12" t="s">
        <v>14</v>
      </c>
      <c r="E2" s="13" t="s">
        <v>15</v>
      </c>
      <c r="F2" s="14" t="s">
        <v>16</v>
      </c>
      <c r="G2" s="15" t="s">
        <v>17</v>
      </c>
      <c r="H2" s="16" t="s">
        <v>18</v>
      </c>
      <c r="I2" s="17" t="s">
        <v>19</v>
      </c>
      <c r="J2" s="18" t="s">
        <v>20</v>
      </c>
      <c r="K2" s="19" t="s">
        <v>15</v>
      </c>
      <c r="L2" s="20" t="s">
        <v>16</v>
      </c>
      <c r="M2" s="21" t="s">
        <v>17</v>
      </c>
      <c r="N2" s="22" t="s">
        <v>21</v>
      </c>
      <c r="O2" s="23" t="s">
        <v>22</v>
      </c>
      <c r="P2" s="24" t="s">
        <v>20</v>
      </c>
      <c r="Q2" s="25" t="s">
        <v>23</v>
      </c>
      <c r="R2" s="26" t="s">
        <v>24</v>
      </c>
      <c r="S2" s="27" t="s">
        <v>25</v>
      </c>
      <c r="T2" s="28" t="s">
        <v>21</v>
      </c>
      <c r="U2" s="29" t="s">
        <v>22</v>
      </c>
      <c r="V2" s="30" t="s">
        <v>20</v>
      </c>
      <c r="W2" s="31" t="s">
        <v>26</v>
      </c>
      <c r="X2" s="32" t="s">
        <v>27</v>
      </c>
      <c r="Y2" s="33" t="s">
        <v>28</v>
      </c>
      <c r="Z2" s="34" t="s">
        <v>29</v>
      </c>
      <c r="AA2" s="35" t="s">
        <v>30</v>
      </c>
      <c r="AB2" s="36" t="s">
        <v>31</v>
      </c>
      <c r="AC2" s="37" t="s">
        <v>32</v>
      </c>
      <c r="AD2" s="38" t="s">
        <v>33</v>
      </c>
      <c r="AE2" s="39"/>
      <c r="AF2" s="40"/>
      <c r="AG2" s="40"/>
      <c r="AH2" s="39"/>
      <c r="AI2" s="39"/>
      <c r="AJ2" s="39"/>
      <c r="AK2" s="39"/>
      <c r="AL2" s="39"/>
      <c r="AM2" s="39"/>
      <c r="AN2" s="39"/>
      <c r="AO2" s="40"/>
      <c r="AP2" s="40"/>
      <c r="AQ2" s="40"/>
      <c r="AR2" s="40"/>
      <c r="AS2" s="40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9"/>
      <c r="BU2" s="9"/>
      <c r="BV2" s="9"/>
      <c r="BW2" s="9"/>
      <c r="BX2" s="9"/>
      <c r="BY2" s="9"/>
    </row>
    <row r="3" spans="1:77" x14ac:dyDescent="0.35">
      <c r="A3" s="43"/>
      <c r="B3" s="44">
        <v>1</v>
      </c>
      <c r="C3" s="45">
        <v>-13</v>
      </c>
      <c r="D3" s="46">
        <v>4</v>
      </c>
      <c r="E3" s="47">
        <v>0</v>
      </c>
      <c r="F3" s="48">
        <v>0</v>
      </c>
      <c r="G3" s="49">
        <v>3</v>
      </c>
      <c r="H3" s="50"/>
      <c r="I3" s="51"/>
      <c r="J3" s="52"/>
      <c r="K3" s="53">
        <v>0</v>
      </c>
      <c r="L3" s="54">
        <v>0</v>
      </c>
      <c r="M3" s="55">
        <v>2.5164449756166043</v>
      </c>
      <c r="N3" s="56">
        <v>0</v>
      </c>
      <c r="O3" s="57">
        <v>0</v>
      </c>
      <c r="P3" s="58" t="s">
        <v>34</v>
      </c>
      <c r="Q3" s="59"/>
      <c r="R3" s="60"/>
      <c r="S3" s="61"/>
      <c r="T3" s="62"/>
      <c r="U3" s="63"/>
      <c r="V3" s="64"/>
      <c r="W3" s="65"/>
      <c r="X3" s="66"/>
      <c r="Y3" s="67"/>
      <c r="Z3" s="68"/>
      <c r="AA3" s="69"/>
      <c r="AB3" s="70"/>
      <c r="AC3" s="71"/>
      <c r="AD3" s="72">
        <v>0</v>
      </c>
      <c r="AE3" s="73"/>
      <c r="AF3" s="74"/>
      <c r="AG3" s="74"/>
      <c r="AH3" s="75"/>
      <c r="AI3" s="75"/>
      <c r="AJ3" s="75"/>
      <c r="AK3" s="75"/>
      <c r="AL3" s="75"/>
      <c r="AM3" s="75"/>
      <c r="AN3" s="75"/>
      <c r="AO3" s="74"/>
      <c r="AP3" s="74"/>
      <c r="AQ3" s="74"/>
      <c r="AR3" s="74"/>
      <c r="AS3" s="74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1:77" x14ac:dyDescent="0.35">
      <c r="A4" s="43"/>
      <c r="B4" s="78">
        <v>2</v>
      </c>
      <c r="C4" s="79">
        <v>-7</v>
      </c>
      <c r="D4" s="80">
        <v>4</v>
      </c>
      <c r="E4" s="81">
        <v>4</v>
      </c>
      <c r="F4" s="82">
        <v>5</v>
      </c>
      <c r="G4" s="83">
        <v>6</v>
      </c>
      <c r="H4" s="84"/>
      <c r="I4" s="85"/>
      <c r="J4" s="86"/>
      <c r="K4" s="87">
        <v>0</v>
      </c>
      <c r="L4" s="88">
        <v>-15.098669853699608</v>
      </c>
      <c r="M4" s="89">
        <v>2.5164449756165981</v>
      </c>
      <c r="N4" s="90" t="s">
        <v>34</v>
      </c>
      <c r="O4" s="91" t="s">
        <v>34</v>
      </c>
      <c r="P4" s="92" t="s">
        <v>34</v>
      </c>
      <c r="Q4" s="93"/>
      <c r="R4" s="94"/>
      <c r="S4" s="95"/>
      <c r="T4" s="96"/>
      <c r="U4" s="97"/>
      <c r="V4" s="98"/>
      <c r="W4" s="99"/>
      <c r="X4" s="100"/>
      <c r="Y4" s="101"/>
      <c r="Z4" s="102"/>
      <c r="AA4" s="103"/>
      <c r="AB4" s="104"/>
      <c r="AC4" s="105"/>
      <c r="AD4" s="106">
        <v>0</v>
      </c>
      <c r="AE4" s="73"/>
      <c r="AF4" s="74"/>
      <c r="AG4" s="74"/>
      <c r="AH4" s="75"/>
      <c r="AI4" s="75"/>
      <c r="AJ4" s="75"/>
      <c r="AK4" s="75"/>
      <c r="AL4" s="75"/>
      <c r="AM4" s="75"/>
      <c r="AN4" s="75"/>
      <c r="AO4" s="74"/>
      <c r="AP4" s="74"/>
      <c r="AQ4" s="74"/>
      <c r="AR4" s="74"/>
      <c r="AS4" s="74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1:77" x14ac:dyDescent="0.35">
      <c r="A5" s="43"/>
      <c r="B5" s="107">
        <v>3</v>
      </c>
      <c r="C5" s="79">
        <v>-1</v>
      </c>
      <c r="D5" s="108">
        <v>4</v>
      </c>
      <c r="E5" s="109">
        <v>7</v>
      </c>
      <c r="F5" s="110">
        <v>8</v>
      </c>
      <c r="G5" s="111">
        <v>9</v>
      </c>
      <c r="H5" s="84"/>
      <c r="I5" s="112"/>
      <c r="J5" s="86"/>
      <c r="K5" s="87">
        <v>-2.58343693659846E-14</v>
      </c>
      <c r="L5" s="88">
        <v>-30.197339707399202</v>
      </c>
      <c r="M5" s="89">
        <v>2.516444975616615</v>
      </c>
      <c r="N5" s="90" t="s">
        <v>34</v>
      </c>
      <c r="O5" s="91" t="s">
        <v>34</v>
      </c>
      <c r="P5" s="92" t="s">
        <v>34</v>
      </c>
      <c r="Q5" s="93"/>
      <c r="R5" s="94"/>
      <c r="S5" s="95"/>
      <c r="T5" s="96"/>
      <c r="U5" s="97"/>
      <c r="V5" s="98"/>
      <c r="W5" s="99"/>
      <c r="X5" s="100"/>
      <c r="Y5" s="101"/>
      <c r="Z5" s="102"/>
      <c r="AA5" s="103"/>
      <c r="AB5" s="104"/>
      <c r="AC5" s="105"/>
      <c r="AD5" s="106">
        <v>0</v>
      </c>
      <c r="AE5" s="73"/>
      <c r="AF5" s="74"/>
      <c r="AG5" s="74"/>
      <c r="AH5" s="75"/>
      <c r="AI5" s="75"/>
      <c r="AJ5" s="75"/>
      <c r="AK5" s="75"/>
      <c r="AL5" s="75"/>
      <c r="AM5" s="75"/>
      <c r="AN5" s="75"/>
      <c r="AO5" s="74"/>
      <c r="AP5" s="74"/>
      <c r="AQ5" s="74"/>
      <c r="AR5" s="74"/>
      <c r="AS5" s="74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1:77" x14ac:dyDescent="0.35">
      <c r="A6" s="43"/>
      <c r="B6" s="107">
        <v>4</v>
      </c>
      <c r="C6" s="79">
        <v>10</v>
      </c>
      <c r="D6" s="80">
        <v>4</v>
      </c>
      <c r="E6" s="109">
        <v>10</v>
      </c>
      <c r="F6" s="110">
        <v>0</v>
      </c>
      <c r="G6" s="113">
        <v>12</v>
      </c>
      <c r="H6" s="84"/>
      <c r="I6" s="85"/>
      <c r="J6" s="86"/>
      <c r="K6" s="87">
        <v>-69.453881327018109</v>
      </c>
      <c r="L6" s="88">
        <v>0</v>
      </c>
      <c r="M6" s="89">
        <v>0</v>
      </c>
      <c r="N6" s="90" t="s">
        <v>34</v>
      </c>
      <c r="O6" s="91">
        <v>0</v>
      </c>
      <c r="P6" s="92" t="s">
        <v>34</v>
      </c>
      <c r="Q6" s="93"/>
      <c r="R6" s="94"/>
      <c r="S6" s="95"/>
      <c r="T6" s="96"/>
      <c r="U6" s="97"/>
      <c r="V6" s="98"/>
      <c r="W6" s="99"/>
      <c r="X6" s="100"/>
      <c r="Y6" s="101"/>
      <c r="Z6" s="102"/>
      <c r="AA6" s="103"/>
      <c r="AB6" s="104"/>
      <c r="AC6" s="105"/>
      <c r="AD6" s="106">
        <v>0</v>
      </c>
      <c r="AE6" s="73"/>
      <c r="AF6" s="74"/>
      <c r="AG6" s="74"/>
      <c r="AH6" s="75"/>
      <c r="AI6" s="75"/>
      <c r="AJ6" s="75"/>
      <c r="AK6" s="75"/>
      <c r="AL6" s="75"/>
      <c r="AM6" s="75"/>
      <c r="AN6" s="75"/>
      <c r="AO6" s="74"/>
      <c r="AP6" s="74"/>
      <c r="AQ6" s="74"/>
      <c r="AR6" s="74"/>
      <c r="AS6" s="74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</row>
    <row r="7" spans="1:77" x14ac:dyDescent="0.35">
      <c r="B7" s="107">
        <v>5</v>
      </c>
      <c r="C7" s="114">
        <v>-7</v>
      </c>
      <c r="D7" s="80">
        <v>-2</v>
      </c>
      <c r="E7" s="109">
        <v>16</v>
      </c>
      <c r="F7" s="110">
        <v>17</v>
      </c>
      <c r="G7" s="111">
        <v>18</v>
      </c>
      <c r="H7" s="84"/>
      <c r="I7" s="85">
        <v>10</v>
      </c>
      <c r="J7" s="86"/>
      <c r="K7" s="87">
        <v>-15.098669853699617</v>
      </c>
      <c r="L7" s="88">
        <v>-15.098669853699629</v>
      </c>
      <c r="M7" s="89">
        <v>2.5164449756166007</v>
      </c>
      <c r="N7" s="90" t="s">
        <v>34</v>
      </c>
      <c r="O7" s="91" t="s">
        <v>34</v>
      </c>
      <c r="P7" s="92" t="s">
        <v>34</v>
      </c>
      <c r="Q7" s="93"/>
      <c r="R7" s="94"/>
      <c r="S7" s="95"/>
      <c r="T7" s="96"/>
      <c r="U7" s="97"/>
      <c r="V7" s="98"/>
      <c r="W7" s="99"/>
      <c r="X7" s="100"/>
      <c r="Y7" s="101"/>
      <c r="Z7" s="102"/>
      <c r="AA7" s="103"/>
      <c r="AB7" s="104"/>
      <c r="AC7" s="105"/>
      <c r="AD7" s="106">
        <v>0</v>
      </c>
      <c r="AE7" s="73"/>
      <c r="AF7" s="75"/>
      <c r="AG7" s="74"/>
      <c r="AH7" s="75"/>
      <c r="AI7" s="75"/>
      <c r="AJ7" s="75"/>
      <c r="AK7" s="75"/>
      <c r="AL7" s="75"/>
      <c r="AM7" s="75"/>
      <c r="AN7" s="75"/>
      <c r="AO7" s="74"/>
      <c r="AP7" s="74"/>
      <c r="AQ7" s="74"/>
      <c r="AR7" s="74"/>
      <c r="AS7" s="74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</row>
    <row r="8" spans="1:77" x14ac:dyDescent="0.35">
      <c r="B8" s="107">
        <v>6</v>
      </c>
      <c r="C8" s="114">
        <v>-1</v>
      </c>
      <c r="D8" s="108">
        <v>-2</v>
      </c>
      <c r="E8" s="109">
        <v>19</v>
      </c>
      <c r="F8" s="115">
        <v>20</v>
      </c>
      <c r="G8" s="116">
        <v>21</v>
      </c>
      <c r="H8" s="84"/>
      <c r="I8" s="85">
        <v>10</v>
      </c>
      <c r="J8" s="86"/>
      <c r="K8" s="87">
        <v>-15.098669853699615</v>
      </c>
      <c r="L8" s="88">
        <v>-30.197339707399234</v>
      </c>
      <c r="M8" s="89">
        <v>2.5164449756166136</v>
      </c>
      <c r="N8" s="90" t="s">
        <v>34</v>
      </c>
      <c r="O8" s="91" t="s">
        <v>34</v>
      </c>
      <c r="P8" s="92" t="s">
        <v>34</v>
      </c>
      <c r="Q8" s="93"/>
      <c r="R8" s="94"/>
      <c r="S8" s="95"/>
      <c r="T8" s="96"/>
      <c r="U8" s="97"/>
      <c r="V8" s="98"/>
      <c r="W8" s="99"/>
      <c r="X8" s="100"/>
      <c r="Y8" s="101"/>
      <c r="Z8" s="102"/>
      <c r="AA8" s="103"/>
      <c r="AB8" s="104"/>
      <c r="AC8" s="105"/>
      <c r="AD8" s="106">
        <v>0</v>
      </c>
      <c r="AE8" s="73"/>
      <c r="AF8" s="74"/>
      <c r="AG8" s="74"/>
      <c r="AH8" s="75"/>
      <c r="AI8" s="75"/>
      <c r="AJ8" s="75"/>
      <c r="AK8" s="75"/>
      <c r="AL8" s="75"/>
      <c r="AM8" s="75"/>
      <c r="AN8" s="75"/>
      <c r="AO8" s="74"/>
      <c r="AP8" s="74"/>
      <c r="AQ8" s="74"/>
      <c r="AR8" s="74"/>
      <c r="AS8" s="74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</row>
    <row r="9" spans="1:77" x14ac:dyDescent="0.35">
      <c r="B9" s="107">
        <v>7</v>
      </c>
      <c r="C9" s="114">
        <v>5</v>
      </c>
      <c r="D9" s="108">
        <v>-2</v>
      </c>
      <c r="E9" s="109">
        <v>22</v>
      </c>
      <c r="F9" s="115">
        <v>23</v>
      </c>
      <c r="G9" s="116">
        <v>24</v>
      </c>
      <c r="H9" s="84"/>
      <c r="I9" s="85">
        <v>10</v>
      </c>
      <c r="J9" s="86"/>
      <c r="K9" s="87">
        <v>-15.098669853699603</v>
      </c>
      <c r="L9" s="88">
        <v>-45.296009561098749</v>
      </c>
      <c r="M9" s="89">
        <v>2.516444975616444</v>
      </c>
      <c r="N9" s="90" t="s">
        <v>34</v>
      </c>
      <c r="O9" s="91" t="s">
        <v>34</v>
      </c>
      <c r="P9" s="92" t="s">
        <v>34</v>
      </c>
      <c r="Q9" s="93"/>
      <c r="R9" s="94"/>
      <c r="S9" s="95"/>
      <c r="T9" s="96"/>
      <c r="U9" s="97"/>
      <c r="V9" s="98"/>
      <c r="W9" s="99"/>
      <c r="X9" s="100"/>
      <c r="Y9" s="101"/>
      <c r="Z9" s="102"/>
      <c r="AA9" s="103"/>
      <c r="AB9" s="104"/>
      <c r="AC9" s="105"/>
      <c r="AD9" s="106">
        <v>0</v>
      </c>
      <c r="AE9" s="73"/>
      <c r="AF9" s="74"/>
      <c r="AG9" s="74"/>
      <c r="AH9" s="75"/>
      <c r="AI9" s="75"/>
      <c r="AJ9" s="75"/>
      <c r="AK9" s="75"/>
      <c r="AL9" s="75"/>
      <c r="AM9" s="75"/>
      <c r="AN9" s="75"/>
      <c r="AO9" s="74"/>
      <c r="AP9" s="74"/>
      <c r="AQ9" s="74"/>
      <c r="AR9" s="74"/>
      <c r="AS9" s="74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</row>
    <row r="10" spans="1:77" x14ac:dyDescent="0.35">
      <c r="B10" s="107">
        <v>8</v>
      </c>
      <c r="C10" s="114"/>
      <c r="D10" s="108"/>
      <c r="E10" s="109"/>
      <c r="F10" s="115"/>
      <c r="G10" s="116"/>
      <c r="H10" s="84"/>
      <c r="I10" s="85"/>
      <c r="J10" s="86"/>
      <c r="K10" s="87"/>
      <c r="L10" s="88"/>
      <c r="M10" s="89"/>
      <c r="N10" s="90"/>
      <c r="O10" s="91"/>
      <c r="P10" s="92"/>
      <c r="Q10" s="93"/>
      <c r="R10" s="94"/>
      <c r="S10" s="95"/>
      <c r="T10" s="96"/>
      <c r="U10" s="97"/>
      <c r="V10" s="98"/>
      <c r="W10" s="99"/>
      <c r="X10" s="100"/>
      <c r="Y10" s="101"/>
      <c r="Z10" s="102"/>
      <c r="AA10" s="103"/>
      <c r="AB10" s="104"/>
      <c r="AC10" s="105"/>
      <c r="AD10" s="106"/>
      <c r="AE10" s="73"/>
      <c r="AF10" s="74"/>
      <c r="AG10" s="74"/>
      <c r="AH10" s="75"/>
      <c r="AI10" s="75"/>
      <c r="AJ10" s="75"/>
      <c r="AK10" s="75"/>
      <c r="AL10" s="75"/>
      <c r="AM10" s="75"/>
      <c r="AN10" s="75"/>
      <c r="AO10" s="74"/>
      <c r="AP10" s="74"/>
      <c r="AQ10" s="74"/>
      <c r="AR10" s="74"/>
      <c r="AS10" s="74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</row>
    <row r="11" spans="1:77" x14ac:dyDescent="0.35">
      <c r="B11" s="107">
        <v>9</v>
      </c>
      <c r="C11" s="114"/>
      <c r="D11" s="108"/>
      <c r="E11" s="109"/>
      <c r="F11" s="115"/>
      <c r="G11" s="116"/>
      <c r="H11" s="84"/>
      <c r="I11" s="85"/>
      <c r="J11" s="86"/>
      <c r="K11" s="87"/>
      <c r="L11" s="88"/>
      <c r="M11" s="89"/>
      <c r="N11" s="90"/>
      <c r="O11" s="91"/>
      <c r="P11" s="92"/>
      <c r="Q11" s="93"/>
      <c r="R11" s="94"/>
      <c r="S11" s="95"/>
      <c r="T11" s="96"/>
      <c r="U11" s="97"/>
      <c r="V11" s="98"/>
      <c r="W11" s="99"/>
      <c r="X11" s="100"/>
      <c r="Y11" s="101"/>
      <c r="Z11" s="102"/>
      <c r="AA11" s="103"/>
      <c r="AB11" s="104"/>
      <c r="AC11" s="105"/>
      <c r="AD11" s="106"/>
      <c r="AE11" s="73"/>
      <c r="AF11" s="74"/>
      <c r="AG11" s="74"/>
      <c r="AH11" s="75"/>
      <c r="AI11" s="75"/>
      <c r="AJ11" s="75"/>
      <c r="AK11" s="75"/>
      <c r="AL11" s="75"/>
      <c r="AM11" s="75"/>
      <c r="AN11" s="75"/>
      <c r="AO11" s="74"/>
      <c r="AP11" s="74"/>
      <c r="AQ11" s="74"/>
      <c r="AR11" s="74"/>
      <c r="AS11" s="74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</row>
    <row r="12" spans="1:77" x14ac:dyDescent="0.35">
      <c r="B12" s="107">
        <v>10</v>
      </c>
      <c r="C12" s="114"/>
      <c r="D12" s="108"/>
      <c r="E12" s="109"/>
      <c r="F12" s="115"/>
      <c r="G12" s="116"/>
      <c r="H12" s="84"/>
      <c r="I12" s="85"/>
      <c r="J12" s="86"/>
      <c r="K12" s="87"/>
      <c r="L12" s="88"/>
      <c r="M12" s="89"/>
      <c r="N12" s="90"/>
      <c r="O12" s="91"/>
      <c r="P12" s="92"/>
      <c r="Q12" s="93"/>
      <c r="R12" s="94"/>
      <c r="S12" s="95"/>
      <c r="T12" s="96"/>
      <c r="U12" s="97"/>
      <c r="V12" s="98"/>
      <c r="W12" s="99"/>
      <c r="X12" s="100"/>
      <c r="Y12" s="101"/>
      <c r="Z12" s="102"/>
      <c r="AA12" s="103"/>
      <c r="AB12" s="104"/>
      <c r="AC12" s="105"/>
      <c r="AD12" s="106"/>
      <c r="AE12" s="73"/>
      <c r="AF12" s="74"/>
      <c r="AG12" s="74"/>
      <c r="AH12" s="75"/>
      <c r="AI12" s="75"/>
      <c r="AJ12" s="75"/>
      <c r="AK12" s="75"/>
      <c r="AL12" s="75"/>
      <c r="AM12" s="75"/>
      <c r="AN12" s="75"/>
      <c r="AO12" s="74"/>
      <c r="AP12" s="74"/>
      <c r="AQ12" s="74"/>
      <c r="AR12" s="74"/>
      <c r="AS12" s="74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</row>
    <row r="13" spans="1:77" x14ac:dyDescent="0.35">
      <c r="B13" s="107">
        <v>11</v>
      </c>
      <c r="C13" s="114"/>
      <c r="D13" s="108"/>
      <c r="E13" s="109"/>
      <c r="F13" s="115"/>
      <c r="G13" s="116"/>
      <c r="H13" s="84"/>
      <c r="I13" s="85"/>
      <c r="J13" s="86"/>
      <c r="K13" s="87"/>
      <c r="L13" s="88"/>
      <c r="M13" s="89"/>
      <c r="N13" s="90"/>
      <c r="O13" s="91"/>
      <c r="P13" s="92"/>
      <c r="Q13" s="93"/>
      <c r="R13" s="94"/>
      <c r="S13" s="95"/>
      <c r="T13" s="96"/>
      <c r="U13" s="97"/>
      <c r="V13" s="98"/>
      <c r="W13" s="99"/>
      <c r="X13" s="100"/>
      <c r="Y13" s="101"/>
      <c r="Z13" s="102"/>
      <c r="AA13" s="103"/>
      <c r="AB13" s="104"/>
      <c r="AC13" s="105"/>
      <c r="AD13" s="106"/>
      <c r="AE13" s="73"/>
      <c r="AF13" s="74"/>
      <c r="AG13" s="74"/>
      <c r="AH13" s="75"/>
      <c r="AI13" s="75"/>
      <c r="AJ13" s="75"/>
      <c r="AK13" s="75"/>
      <c r="AL13" s="75"/>
      <c r="AM13" s="75"/>
      <c r="AN13" s="75"/>
      <c r="AO13" s="74"/>
      <c r="AP13" s="74"/>
      <c r="AQ13" s="74"/>
      <c r="AR13" s="74"/>
      <c r="AS13" s="74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</row>
    <row r="14" spans="1:77" x14ac:dyDescent="0.35">
      <c r="B14" s="107">
        <v>12</v>
      </c>
      <c r="C14" s="114"/>
      <c r="D14" s="108"/>
      <c r="E14" s="109"/>
      <c r="F14" s="115"/>
      <c r="G14" s="116"/>
      <c r="H14" s="84"/>
      <c r="I14" s="85"/>
      <c r="J14" s="86"/>
      <c r="K14" s="87"/>
      <c r="L14" s="88"/>
      <c r="M14" s="89"/>
      <c r="N14" s="90"/>
      <c r="O14" s="91"/>
      <c r="P14" s="92"/>
      <c r="Q14" s="93"/>
      <c r="R14" s="94"/>
      <c r="S14" s="95"/>
      <c r="T14" s="96"/>
      <c r="U14" s="97"/>
      <c r="V14" s="98"/>
      <c r="W14" s="99"/>
      <c r="X14" s="100"/>
      <c r="Y14" s="101"/>
      <c r="Z14" s="102"/>
      <c r="AA14" s="103"/>
      <c r="AB14" s="104"/>
      <c r="AC14" s="105"/>
      <c r="AD14" s="106"/>
      <c r="AE14" s="73"/>
      <c r="AF14" s="74"/>
      <c r="AG14" s="74"/>
      <c r="AH14" s="75"/>
      <c r="AI14" s="75"/>
      <c r="AJ14" s="75"/>
      <c r="AK14" s="75"/>
      <c r="AL14" s="75"/>
      <c r="AM14" s="75"/>
      <c r="AN14" s="75"/>
      <c r="AO14" s="74"/>
      <c r="AP14" s="74"/>
      <c r="AQ14" s="74"/>
      <c r="AR14" s="74"/>
      <c r="AS14" s="74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</row>
    <row r="15" spans="1:77" x14ac:dyDescent="0.35">
      <c r="B15" s="107">
        <v>13</v>
      </c>
      <c r="C15" s="114"/>
      <c r="D15" s="108"/>
      <c r="E15" s="109"/>
      <c r="F15" s="115"/>
      <c r="G15" s="116"/>
      <c r="H15" s="117"/>
      <c r="I15" s="118"/>
      <c r="J15" s="119"/>
      <c r="K15" s="87"/>
      <c r="L15" s="88"/>
      <c r="M15" s="89"/>
      <c r="N15" s="90"/>
      <c r="O15" s="91"/>
      <c r="P15" s="92"/>
      <c r="Q15" s="93"/>
      <c r="R15" s="94"/>
      <c r="S15" s="95"/>
      <c r="T15" s="96"/>
      <c r="U15" s="97"/>
      <c r="V15" s="98"/>
      <c r="W15" s="99"/>
      <c r="X15" s="100"/>
      <c r="Y15" s="101"/>
      <c r="Z15" s="102"/>
      <c r="AA15" s="103"/>
      <c r="AB15" s="104"/>
      <c r="AC15" s="105"/>
      <c r="AD15" s="106"/>
      <c r="AE15" s="73"/>
      <c r="AF15" s="74"/>
      <c r="AG15" s="74"/>
      <c r="AH15" s="75"/>
      <c r="AI15" s="75"/>
      <c r="AJ15" s="75"/>
      <c r="AK15" s="75"/>
      <c r="AL15" s="75"/>
      <c r="AM15" s="75"/>
      <c r="AN15" s="75"/>
      <c r="AO15" s="74"/>
      <c r="AP15" s="74"/>
      <c r="AQ15" s="74"/>
      <c r="AR15" s="74"/>
      <c r="AS15" s="74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</row>
    <row r="16" spans="1:77" ht="13.15" thickBot="1" x14ac:dyDescent="0.4">
      <c r="B16" s="107">
        <v>14</v>
      </c>
      <c r="C16" s="114"/>
      <c r="D16" s="108"/>
      <c r="E16" s="109"/>
      <c r="F16" s="115"/>
      <c r="G16" s="116"/>
      <c r="H16" s="117"/>
      <c r="I16" s="118"/>
      <c r="J16" s="119"/>
      <c r="K16" s="87"/>
      <c r="L16" s="88"/>
      <c r="M16" s="89"/>
      <c r="N16" s="90"/>
      <c r="O16" s="91"/>
      <c r="P16" s="92"/>
      <c r="Q16" s="93"/>
      <c r="R16" s="94"/>
      <c r="S16" s="95"/>
      <c r="T16" s="96"/>
      <c r="U16" s="97"/>
      <c r="V16" s="98"/>
      <c r="W16" s="99"/>
      <c r="X16" s="100"/>
      <c r="Y16" s="101"/>
      <c r="Z16" s="102"/>
      <c r="AA16" s="103"/>
      <c r="AB16" s="104"/>
      <c r="AC16" s="105"/>
      <c r="AD16" s="106"/>
      <c r="AE16" s="75"/>
      <c r="AF16" s="75"/>
      <c r="AG16" s="74"/>
      <c r="AH16" s="75"/>
      <c r="AI16" s="75"/>
      <c r="AJ16" s="75"/>
      <c r="AK16" s="75"/>
      <c r="AL16" s="75"/>
      <c r="AM16" s="75"/>
      <c r="AN16" s="75"/>
      <c r="AO16" s="74"/>
      <c r="AP16" s="74"/>
      <c r="AQ16" s="74"/>
      <c r="AR16" s="74"/>
      <c r="AS16" s="74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</row>
    <row r="17" spans="2:71" x14ac:dyDescent="0.35">
      <c r="B17" s="107">
        <v>15</v>
      </c>
      <c r="C17" s="114"/>
      <c r="D17" s="108"/>
      <c r="E17" s="109"/>
      <c r="F17" s="115"/>
      <c r="G17" s="116"/>
      <c r="H17" s="117"/>
      <c r="I17" s="118"/>
      <c r="J17" s="119"/>
      <c r="K17" s="87"/>
      <c r="L17" s="88"/>
      <c r="M17" s="89"/>
      <c r="N17" s="90"/>
      <c r="O17" s="91"/>
      <c r="P17" s="92"/>
      <c r="Q17" s="93"/>
      <c r="R17" s="94"/>
      <c r="S17" s="95"/>
      <c r="T17" s="96"/>
      <c r="U17" s="97"/>
      <c r="V17" s="98"/>
      <c r="W17" s="99"/>
      <c r="X17" s="100"/>
      <c r="Y17" s="101"/>
      <c r="Z17" s="102"/>
      <c r="AA17" s="103"/>
      <c r="AB17" s="104"/>
      <c r="AC17" s="105"/>
      <c r="AD17" s="106"/>
      <c r="AE17" s="120" t="s">
        <v>35</v>
      </c>
      <c r="AF17" s="121">
        <f>IF(PlotData!AD1=0,1,PlotData!AD1)</f>
        <v>69.453881327018095</v>
      </c>
      <c r="AH17" s="75"/>
      <c r="AI17" s="75"/>
      <c r="AJ17" s="75"/>
      <c r="AK17" s="75"/>
      <c r="AL17" s="75"/>
      <c r="AM17" s="75"/>
      <c r="AN17" s="75"/>
      <c r="AO17" s="74"/>
      <c r="AP17" s="74"/>
      <c r="AQ17" s="74"/>
      <c r="AR17" s="74"/>
      <c r="AS17" s="74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</row>
    <row r="18" spans="2:71" x14ac:dyDescent="0.35">
      <c r="B18" s="107">
        <v>16</v>
      </c>
      <c r="C18" s="114"/>
      <c r="D18" s="108"/>
      <c r="E18" s="109"/>
      <c r="F18" s="115"/>
      <c r="G18" s="116"/>
      <c r="H18" s="117"/>
      <c r="I18" s="118"/>
      <c r="J18" s="119"/>
      <c r="K18" s="87"/>
      <c r="L18" s="88"/>
      <c r="M18" s="89"/>
      <c r="N18" s="90"/>
      <c r="O18" s="91"/>
      <c r="P18" s="92"/>
      <c r="Q18" s="93"/>
      <c r="R18" s="94"/>
      <c r="S18" s="95"/>
      <c r="T18" s="96"/>
      <c r="U18" s="97"/>
      <c r="V18" s="98"/>
      <c r="W18" s="99"/>
      <c r="X18" s="100"/>
      <c r="Y18" s="101"/>
      <c r="Z18" s="102"/>
      <c r="AA18" s="103"/>
      <c r="AB18" s="104"/>
      <c r="AC18" s="105"/>
      <c r="AD18" s="106"/>
      <c r="AE18" s="122" t="s">
        <v>36</v>
      </c>
      <c r="AF18" s="123">
        <v>0.2</v>
      </c>
      <c r="AH18" s="75"/>
      <c r="AI18" s="75"/>
      <c r="AJ18" s="75"/>
      <c r="AK18" s="75"/>
      <c r="AL18" s="75"/>
      <c r="AM18" s="75"/>
      <c r="AN18" s="75"/>
      <c r="AO18" s="74"/>
      <c r="AP18" s="74"/>
      <c r="AQ18" s="74"/>
      <c r="AR18" s="74"/>
      <c r="AS18" s="74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</row>
    <row r="19" spans="2:71" ht="13.15" thickBot="1" x14ac:dyDescent="0.4">
      <c r="B19" s="107">
        <v>17</v>
      </c>
      <c r="C19" s="114"/>
      <c r="D19" s="108"/>
      <c r="E19" s="109"/>
      <c r="F19" s="115"/>
      <c r="G19" s="116"/>
      <c r="H19" s="117"/>
      <c r="I19" s="118"/>
      <c r="J19" s="119"/>
      <c r="K19" s="87"/>
      <c r="L19" s="88"/>
      <c r="M19" s="89"/>
      <c r="N19" s="90"/>
      <c r="O19" s="91"/>
      <c r="P19" s="92"/>
      <c r="Q19" s="93"/>
      <c r="R19" s="94"/>
      <c r="S19" s="95"/>
      <c r="T19" s="96"/>
      <c r="U19" s="97"/>
      <c r="V19" s="98"/>
      <c r="W19" s="99"/>
      <c r="X19" s="100"/>
      <c r="Y19" s="101"/>
      <c r="Z19" s="102"/>
      <c r="AA19" s="103"/>
      <c r="AB19" s="104"/>
      <c r="AC19" s="105"/>
      <c r="AD19" s="106"/>
      <c r="AE19" s="124" t="s">
        <v>37</v>
      </c>
      <c r="AF19" s="125">
        <f>P47/AF17*PlotData!CB5*AF18</f>
        <v>4.1068510258353813E-2</v>
      </c>
      <c r="AH19" s="75"/>
      <c r="AI19" s="75"/>
      <c r="AJ19" s="75"/>
      <c r="AK19" s="75"/>
      <c r="AL19" s="75"/>
      <c r="AM19" s="75"/>
      <c r="AN19" s="75"/>
      <c r="AO19" s="74"/>
      <c r="AP19" s="74"/>
      <c r="AQ19" s="74"/>
      <c r="AR19" s="74"/>
      <c r="AS19" s="74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</row>
    <row r="20" spans="2:71" x14ac:dyDescent="0.35">
      <c r="B20" s="107">
        <v>18</v>
      </c>
      <c r="C20" s="114"/>
      <c r="D20" s="108"/>
      <c r="E20" s="109"/>
      <c r="F20" s="115"/>
      <c r="G20" s="116"/>
      <c r="H20" s="117"/>
      <c r="I20" s="118"/>
      <c r="J20" s="119"/>
      <c r="K20" s="87"/>
      <c r="L20" s="88"/>
      <c r="M20" s="89"/>
      <c r="N20" s="90"/>
      <c r="O20" s="91"/>
      <c r="P20" s="92"/>
      <c r="Q20" s="93"/>
      <c r="R20" s="94"/>
      <c r="S20" s="95"/>
      <c r="T20" s="96"/>
      <c r="U20" s="97"/>
      <c r="V20" s="98"/>
      <c r="W20" s="99"/>
      <c r="X20" s="100"/>
      <c r="Y20" s="101"/>
      <c r="Z20" s="102"/>
      <c r="AA20" s="103"/>
      <c r="AB20" s="104"/>
      <c r="AC20" s="105"/>
      <c r="AD20" s="106"/>
      <c r="AE20" s="75"/>
      <c r="AF20" s="75"/>
      <c r="AH20" s="75"/>
      <c r="AI20" s="75"/>
      <c r="AJ20" s="75"/>
      <c r="AK20" s="75"/>
      <c r="AL20" s="75"/>
      <c r="AM20" s="75"/>
      <c r="AN20" s="75"/>
      <c r="AO20" s="74"/>
      <c r="AP20" s="74"/>
      <c r="AQ20" s="74"/>
      <c r="AR20" s="74"/>
      <c r="AS20" s="74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</row>
    <row r="21" spans="2:71" x14ac:dyDescent="0.35">
      <c r="B21" s="107">
        <v>19</v>
      </c>
      <c r="C21" s="114"/>
      <c r="D21" s="108"/>
      <c r="E21" s="109"/>
      <c r="F21" s="115"/>
      <c r="G21" s="116"/>
      <c r="H21" s="117"/>
      <c r="I21" s="118"/>
      <c r="J21" s="119"/>
      <c r="K21" s="87"/>
      <c r="L21" s="88"/>
      <c r="M21" s="89"/>
      <c r="N21" s="90"/>
      <c r="O21" s="91"/>
      <c r="P21" s="92"/>
      <c r="Q21" s="93"/>
      <c r="R21" s="94"/>
      <c r="S21" s="95"/>
      <c r="T21" s="96"/>
      <c r="U21" s="97"/>
      <c r="V21" s="98"/>
      <c r="W21" s="99"/>
      <c r="X21" s="100"/>
      <c r="Y21" s="101"/>
      <c r="Z21" s="102"/>
      <c r="AA21" s="103"/>
      <c r="AB21" s="104"/>
      <c r="AC21" s="105"/>
      <c r="AD21" s="106"/>
      <c r="AE21" s="126"/>
      <c r="AF21" s="74"/>
      <c r="AH21" s="75"/>
      <c r="AI21" s="75"/>
      <c r="AJ21" s="75"/>
      <c r="AK21" s="75"/>
      <c r="AL21" s="75"/>
      <c r="AM21" s="75"/>
      <c r="AN21" s="75"/>
      <c r="AO21" s="74"/>
      <c r="AP21" s="74"/>
      <c r="AQ21" s="74"/>
      <c r="AR21" s="74"/>
      <c r="AS21" s="74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</row>
    <row r="22" spans="2:71" ht="13.15" thickBot="1" x14ac:dyDescent="0.4">
      <c r="B22" s="107">
        <v>20</v>
      </c>
      <c r="C22" s="114"/>
      <c r="D22" s="108"/>
      <c r="E22" s="109"/>
      <c r="F22" s="115"/>
      <c r="G22" s="116"/>
      <c r="H22" s="117"/>
      <c r="I22" s="118"/>
      <c r="J22" s="119"/>
      <c r="K22" s="87"/>
      <c r="L22" s="88"/>
      <c r="M22" s="89"/>
      <c r="N22" s="90"/>
      <c r="O22" s="91"/>
      <c r="P22" s="92"/>
      <c r="Q22" s="93"/>
      <c r="R22" s="94"/>
      <c r="S22" s="95"/>
      <c r="T22" s="96"/>
      <c r="U22" s="97"/>
      <c r="V22" s="98"/>
      <c r="W22" s="99"/>
      <c r="X22" s="100"/>
      <c r="Y22" s="101"/>
      <c r="Z22" s="102"/>
      <c r="AA22" s="103"/>
      <c r="AB22" s="104"/>
      <c r="AC22" s="105"/>
      <c r="AD22" s="106"/>
      <c r="AE22" s="73"/>
      <c r="AF22" s="74"/>
      <c r="AH22" s="75"/>
      <c r="AI22" s="75"/>
      <c r="AJ22" s="75"/>
      <c r="AK22" s="75"/>
      <c r="AL22" s="75"/>
      <c r="AM22" s="75"/>
      <c r="AN22" s="75"/>
      <c r="AO22" s="74"/>
      <c r="AP22" s="74"/>
      <c r="AQ22" s="74"/>
      <c r="AR22" s="74"/>
      <c r="AS22" s="74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</row>
    <row r="23" spans="2:71" ht="13.15" thickBot="1" x14ac:dyDescent="0.4">
      <c r="B23" s="107">
        <v>21</v>
      </c>
      <c r="C23" s="114"/>
      <c r="D23" s="108"/>
      <c r="E23" s="109"/>
      <c r="F23" s="115"/>
      <c r="G23" s="116"/>
      <c r="H23" s="117"/>
      <c r="I23" s="118"/>
      <c r="J23" s="119"/>
      <c r="K23" s="87"/>
      <c r="L23" s="88"/>
      <c r="M23" s="89"/>
      <c r="N23" s="90"/>
      <c r="O23" s="91"/>
      <c r="P23" s="92"/>
      <c r="Q23" s="93"/>
      <c r="R23" s="94"/>
      <c r="S23" s="95"/>
      <c r="T23" s="96"/>
      <c r="U23" s="97"/>
      <c r="V23" s="98"/>
      <c r="W23" s="99"/>
      <c r="X23" s="100"/>
      <c r="Y23" s="101"/>
      <c r="Z23" s="102"/>
      <c r="AA23" s="103"/>
      <c r="AB23" s="104"/>
      <c r="AC23" s="105"/>
      <c r="AD23" s="106"/>
      <c r="AE23" s="127" t="s">
        <v>38</v>
      </c>
      <c r="AF23" s="128">
        <v>0</v>
      </c>
      <c r="AH23" s="75"/>
      <c r="AI23" s="75"/>
      <c r="AJ23" s="75"/>
      <c r="AK23" s="75"/>
      <c r="AL23" s="75"/>
      <c r="AM23" s="75"/>
      <c r="AN23" s="75"/>
      <c r="AO23" s="74"/>
      <c r="AP23" s="74"/>
      <c r="AQ23" s="74"/>
      <c r="AR23" s="74"/>
      <c r="AS23" s="74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</row>
    <row r="24" spans="2:71" x14ac:dyDescent="0.35">
      <c r="B24" s="107">
        <v>22</v>
      </c>
      <c r="C24" s="114"/>
      <c r="D24" s="108"/>
      <c r="E24" s="109"/>
      <c r="F24" s="115"/>
      <c r="G24" s="116"/>
      <c r="H24" s="117"/>
      <c r="I24" s="118"/>
      <c r="J24" s="119"/>
      <c r="K24" s="87"/>
      <c r="L24" s="88"/>
      <c r="M24" s="89"/>
      <c r="N24" s="90"/>
      <c r="O24" s="91"/>
      <c r="P24" s="92"/>
      <c r="Q24" s="93"/>
      <c r="R24" s="94"/>
      <c r="S24" s="95"/>
      <c r="T24" s="96"/>
      <c r="U24" s="97"/>
      <c r="V24" s="98"/>
      <c r="W24" s="99"/>
      <c r="X24" s="100"/>
      <c r="Y24" s="101"/>
      <c r="Z24" s="102"/>
      <c r="AA24" s="103"/>
      <c r="AB24" s="104"/>
      <c r="AC24" s="105"/>
      <c r="AD24" s="106"/>
      <c r="AF24" s="129"/>
      <c r="AG24" s="129"/>
      <c r="AH24" s="75"/>
      <c r="AI24" s="75"/>
      <c r="AJ24" s="75"/>
      <c r="AK24" s="75"/>
      <c r="AL24" s="75"/>
      <c r="AM24" s="75"/>
      <c r="AN24" s="75"/>
      <c r="AO24" s="74"/>
      <c r="AP24" s="74"/>
      <c r="AQ24" s="74"/>
      <c r="AR24" s="74"/>
      <c r="AS24" s="74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</row>
    <row r="25" spans="2:71" x14ac:dyDescent="0.35">
      <c r="B25" s="107">
        <v>23</v>
      </c>
      <c r="C25" s="114"/>
      <c r="D25" s="108"/>
      <c r="E25" s="109"/>
      <c r="F25" s="115"/>
      <c r="G25" s="116"/>
      <c r="H25" s="117"/>
      <c r="I25" s="118"/>
      <c r="J25" s="119"/>
      <c r="K25" s="87"/>
      <c r="L25" s="88"/>
      <c r="M25" s="89"/>
      <c r="N25" s="90"/>
      <c r="O25" s="91"/>
      <c r="P25" s="92"/>
      <c r="Q25" s="93"/>
      <c r="R25" s="94"/>
      <c r="S25" s="95"/>
      <c r="T25" s="96"/>
      <c r="U25" s="97"/>
      <c r="V25" s="98"/>
      <c r="W25" s="99"/>
      <c r="X25" s="100"/>
      <c r="Y25" s="101"/>
      <c r="Z25" s="102"/>
      <c r="AA25" s="103"/>
      <c r="AB25" s="104"/>
      <c r="AC25" s="105"/>
      <c r="AD25" s="106"/>
      <c r="AH25" s="75"/>
      <c r="AI25" s="75"/>
      <c r="AJ25" s="75"/>
      <c r="AK25" s="75"/>
      <c r="AL25" s="75"/>
      <c r="AM25" s="75"/>
      <c r="AN25" s="75"/>
      <c r="AO25" s="74"/>
      <c r="AP25" s="74"/>
      <c r="AQ25" s="74"/>
      <c r="AR25" s="74"/>
      <c r="AS25" s="74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</row>
    <row r="26" spans="2:71" x14ac:dyDescent="0.35">
      <c r="B26" s="107">
        <v>24</v>
      </c>
      <c r="C26" s="114"/>
      <c r="D26" s="108"/>
      <c r="E26" s="109"/>
      <c r="F26" s="115"/>
      <c r="G26" s="116"/>
      <c r="H26" s="117"/>
      <c r="I26" s="118"/>
      <c r="J26" s="119"/>
      <c r="K26" s="87"/>
      <c r="L26" s="88"/>
      <c r="M26" s="89"/>
      <c r="N26" s="90"/>
      <c r="O26" s="91"/>
      <c r="P26" s="92"/>
      <c r="Q26" s="93"/>
      <c r="R26" s="94"/>
      <c r="S26" s="95"/>
      <c r="T26" s="96"/>
      <c r="U26" s="97"/>
      <c r="V26" s="98"/>
      <c r="W26" s="99"/>
      <c r="X26" s="100"/>
      <c r="Y26" s="101"/>
      <c r="Z26" s="102"/>
      <c r="AA26" s="103"/>
      <c r="AB26" s="104"/>
      <c r="AC26" s="105"/>
      <c r="AD26" s="106"/>
      <c r="AH26" s="75"/>
      <c r="AI26" s="75"/>
      <c r="AJ26" s="75"/>
      <c r="AK26" s="75"/>
      <c r="AL26" s="75"/>
      <c r="AM26" s="75"/>
      <c r="AN26" s="75"/>
      <c r="AO26" s="74"/>
      <c r="AP26" s="74"/>
      <c r="AQ26" s="74"/>
      <c r="AR26" s="74"/>
      <c r="AS26" s="74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</row>
    <row r="27" spans="2:71" x14ac:dyDescent="0.35">
      <c r="B27" s="107">
        <v>25</v>
      </c>
      <c r="C27" s="114"/>
      <c r="D27" s="108"/>
      <c r="E27" s="130"/>
      <c r="F27" s="131"/>
      <c r="G27" s="132"/>
      <c r="H27" s="117"/>
      <c r="I27" s="118"/>
      <c r="J27" s="119"/>
      <c r="K27" s="87"/>
      <c r="L27" s="88"/>
      <c r="M27" s="89"/>
      <c r="N27" s="90"/>
      <c r="O27" s="91"/>
      <c r="P27" s="92"/>
      <c r="Q27" s="93"/>
      <c r="R27" s="94"/>
      <c r="S27" s="95"/>
      <c r="T27" s="96"/>
      <c r="U27" s="97"/>
      <c r="V27" s="98"/>
      <c r="W27" s="99"/>
      <c r="X27" s="100"/>
      <c r="Y27" s="101"/>
      <c r="Z27" s="102"/>
      <c r="AA27" s="103"/>
      <c r="AB27" s="104"/>
      <c r="AC27" s="105"/>
      <c r="AD27" s="106"/>
      <c r="AE27" s="73"/>
      <c r="AF27" s="74"/>
      <c r="AG27" s="74"/>
      <c r="AH27" s="75"/>
      <c r="AI27" s="75"/>
      <c r="AJ27" s="75"/>
      <c r="AK27" s="75"/>
      <c r="AL27" s="75"/>
      <c r="AM27" s="75"/>
      <c r="AN27" s="75"/>
      <c r="AO27" s="74"/>
      <c r="AP27" s="74"/>
      <c r="AQ27" s="74"/>
      <c r="AR27" s="74"/>
      <c r="AS27" s="74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</row>
    <row r="28" spans="2:71" x14ac:dyDescent="0.35">
      <c r="B28" s="107">
        <v>26</v>
      </c>
      <c r="C28" s="114"/>
      <c r="D28" s="108"/>
      <c r="E28" s="130"/>
      <c r="F28" s="131"/>
      <c r="G28" s="132"/>
      <c r="H28" s="117"/>
      <c r="I28" s="118"/>
      <c r="J28" s="119"/>
      <c r="K28" s="87"/>
      <c r="L28" s="88"/>
      <c r="M28" s="89"/>
      <c r="N28" s="90"/>
      <c r="O28" s="91"/>
      <c r="P28" s="92"/>
      <c r="Q28" s="93"/>
      <c r="R28" s="94"/>
      <c r="S28" s="95"/>
      <c r="T28" s="96"/>
      <c r="U28" s="97"/>
      <c r="V28" s="98"/>
      <c r="W28" s="99"/>
      <c r="X28" s="100"/>
      <c r="Y28" s="101"/>
      <c r="Z28" s="102"/>
      <c r="AA28" s="103"/>
      <c r="AB28" s="104"/>
      <c r="AC28" s="105"/>
      <c r="AD28" s="106"/>
      <c r="AE28" s="73"/>
      <c r="AF28" s="74"/>
      <c r="AG28" s="74"/>
      <c r="AH28" s="75"/>
      <c r="AI28" s="75"/>
      <c r="AJ28" s="75"/>
      <c r="AK28" s="75"/>
      <c r="AL28" s="75"/>
      <c r="AM28" s="75"/>
      <c r="AN28" s="75"/>
      <c r="AO28" s="74"/>
      <c r="AP28" s="74"/>
      <c r="AQ28" s="74"/>
      <c r="AR28" s="74"/>
      <c r="AS28" s="74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</row>
    <row r="29" spans="2:71" x14ac:dyDescent="0.35">
      <c r="B29" s="107">
        <v>27</v>
      </c>
      <c r="C29" s="114"/>
      <c r="D29" s="108"/>
      <c r="E29" s="130"/>
      <c r="F29" s="131"/>
      <c r="G29" s="132"/>
      <c r="H29" s="117"/>
      <c r="I29" s="118"/>
      <c r="J29" s="119"/>
      <c r="K29" s="87"/>
      <c r="L29" s="88"/>
      <c r="M29" s="89"/>
      <c r="N29" s="90"/>
      <c r="O29" s="91"/>
      <c r="P29" s="92"/>
      <c r="Q29" s="93"/>
      <c r="R29" s="94"/>
      <c r="S29" s="95"/>
      <c r="T29" s="96"/>
      <c r="U29" s="97"/>
      <c r="V29" s="98"/>
      <c r="W29" s="99"/>
      <c r="X29" s="100"/>
      <c r="Y29" s="101"/>
      <c r="Z29" s="102"/>
      <c r="AA29" s="103"/>
      <c r="AB29" s="104"/>
      <c r="AC29" s="105"/>
      <c r="AD29" s="106"/>
      <c r="AE29" s="73"/>
      <c r="AF29" s="74"/>
      <c r="AG29" s="74"/>
      <c r="AH29" s="75"/>
      <c r="AI29" s="75"/>
      <c r="AJ29" s="75"/>
      <c r="AK29" s="75"/>
      <c r="AL29" s="75"/>
      <c r="AM29" s="75"/>
      <c r="AN29" s="75"/>
      <c r="AO29" s="74"/>
      <c r="AP29" s="74"/>
      <c r="AQ29" s="74"/>
      <c r="AR29" s="74"/>
      <c r="AS29" s="74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</row>
    <row r="30" spans="2:71" x14ac:dyDescent="0.35">
      <c r="B30" s="107">
        <v>28</v>
      </c>
      <c r="C30" s="114"/>
      <c r="D30" s="108"/>
      <c r="E30" s="130"/>
      <c r="F30" s="131"/>
      <c r="G30" s="132"/>
      <c r="H30" s="117"/>
      <c r="I30" s="118"/>
      <c r="J30" s="119"/>
      <c r="K30" s="87"/>
      <c r="L30" s="88"/>
      <c r="M30" s="89"/>
      <c r="N30" s="90"/>
      <c r="O30" s="91"/>
      <c r="P30" s="92"/>
      <c r="Q30" s="93"/>
      <c r="R30" s="94"/>
      <c r="S30" s="95"/>
      <c r="T30" s="96"/>
      <c r="U30" s="97"/>
      <c r="V30" s="98"/>
      <c r="W30" s="99"/>
      <c r="X30" s="100"/>
      <c r="Y30" s="101"/>
      <c r="Z30" s="102"/>
      <c r="AA30" s="103"/>
      <c r="AB30" s="104"/>
      <c r="AC30" s="105"/>
      <c r="AD30" s="106"/>
      <c r="AE30" s="73"/>
      <c r="AF30" s="74"/>
      <c r="AG30" s="74"/>
      <c r="AH30" s="75"/>
      <c r="AI30" s="75"/>
      <c r="AJ30" s="75"/>
      <c r="AK30" s="75"/>
      <c r="AL30" s="75"/>
      <c r="AM30" s="75"/>
      <c r="AN30" s="75"/>
      <c r="AO30" s="74"/>
      <c r="AP30" s="74"/>
      <c r="AQ30" s="74"/>
      <c r="AR30" s="74"/>
      <c r="AS30" s="74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</row>
    <row r="31" spans="2:71" x14ac:dyDescent="0.35">
      <c r="B31" s="107">
        <v>29</v>
      </c>
      <c r="C31" s="114"/>
      <c r="D31" s="108"/>
      <c r="E31" s="130"/>
      <c r="F31" s="131"/>
      <c r="G31" s="132"/>
      <c r="H31" s="117"/>
      <c r="I31" s="118"/>
      <c r="J31" s="119"/>
      <c r="K31" s="87"/>
      <c r="L31" s="88"/>
      <c r="M31" s="89"/>
      <c r="N31" s="90"/>
      <c r="O31" s="91"/>
      <c r="P31" s="92"/>
      <c r="Q31" s="93"/>
      <c r="R31" s="94"/>
      <c r="S31" s="95"/>
      <c r="T31" s="96"/>
      <c r="U31" s="97"/>
      <c r="V31" s="98"/>
      <c r="W31" s="99"/>
      <c r="X31" s="100"/>
      <c r="Y31" s="101"/>
      <c r="Z31" s="102"/>
      <c r="AA31" s="103"/>
      <c r="AB31" s="104"/>
      <c r="AC31" s="105"/>
      <c r="AD31" s="106"/>
      <c r="AE31" s="73"/>
      <c r="AF31" s="74"/>
      <c r="AG31" s="74"/>
      <c r="AH31" s="75"/>
      <c r="AI31" s="75"/>
      <c r="AJ31" s="75"/>
      <c r="AK31" s="75"/>
      <c r="AL31" s="75"/>
      <c r="AM31" s="75"/>
      <c r="AN31" s="75"/>
      <c r="AO31" s="74"/>
      <c r="AP31" s="74"/>
      <c r="AQ31" s="74"/>
      <c r="AR31" s="74"/>
      <c r="AS31" s="74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</row>
    <row r="32" spans="2:71" x14ac:dyDescent="0.35">
      <c r="B32" s="107">
        <v>30</v>
      </c>
      <c r="C32" s="114"/>
      <c r="D32" s="108"/>
      <c r="E32" s="130"/>
      <c r="F32" s="131"/>
      <c r="G32" s="132"/>
      <c r="H32" s="117"/>
      <c r="I32" s="118"/>
      <c r="J32" s="119"/>
      <c r="K32" s="87"/>
      <c r="L32" s="88"/>
      <c r="M32" s="89"/>
      <c r="N32" s="90"/>
      <c r="O32" s="91"/>
      <c r="P32" s="92"/>
      <c r="Q32" s="93"/>
      <c r="R32" s="94"/>
      <c r="S32" s="95"/>
      <c r="T32" s="96"/>
      <c r="U32" s="97"/>
      <c r="V32" s="98"/>
      <c r="W32" s="99"/>
      <c r="X32" s="100"/>
      <c r="Y32" s="101"/>
      <c r="Z32" s="102"/>
      <c r="AA32" s="103"/>
      <c r="AB32" s="104"/>
      <c r="AC32" s="105"/>
      <c r="AD32" s="106"/>
      <c r="AE32" s="73"/>
      <c r="AF32" s="74"/>
      <c r="AG32" s="74"/>
      <c r="AH32" s="75"/>
      <c r="AI32" s="75"/>
      <c r="AJ32" s="75"/>
      <c r="AK32" s="75"/>
      <c r="AL32" s="75"/>
      <c r="AM32" s="75"/>
      <c r="AN32" s="75"/>
      <c r="AO32" s="74"/>
      <c r="AP32" s="74"/>
      <c r="AQ32" s="74"/>
      <c r="AR32" s="74"/>
      <c r="AS32" s="74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</row>
    <row r="33" spans="2:71" x14ac:dyDescent="0.35">
      <c r="B33" s="107">
        <v>31</v>
      </c>
      <c r="C33" s="114"/>
      <c r="D33" s="108"/>
      <c r="E33" s="130"/>
      <c r="F33" s="131"/>
      <c r="G33" s="132"/>
      <c r="H33" s="117"/>
      <c r="I33" s="118"/>
      <c r="J33" s="119"/>
      <c r="K33" s="87"/>
      <c r="L33" s="88"/>
      <c r="M33" s="89"/>
      <c r="N33" s="90"/>
      <c r="O33" s="91"/>
      <c r="P33" s="92"/>
      <c r="Q33" s="93"/>
      <c r="R33" s="94"/>
      <c r="S33" s="95"/>
      <c r="T33" s="96"/>
      <c r="U33" s="97"/>
      <c r="V33" s="98"/>
      <c r="W33" s="99"/>
      <c r="X33" s="100"/>
      <c r="Y33" s="101"/>
      <c r="Z33" s="102"/>
      <c r="AA33" s="103"/>
      <c r="AB33" s="104"/>
      <c r="AC33" s="105"/>
      <c r="AD33" s="106"/>
      <c r="AE33" s="73"/>
      <c r="AF33" s="74"/>
      <c r="AG33" s="74"/>
      <c r="AH33" s="75"/>
      <c r="AI33" s="75"/>
      <c r="AJ33" s="75"/>
      <c r="AK33" s="75"/>
      <c r="AL33" s="75"/>
      <c r="AM33" s="75"/>
      <c r="AN33" s="75"/>
      <c r="AO33" s="74"/>
      <c r="AP33" s="74"/>
      <c r="AQ33" s="74"/>
      <c r="AR33" s="74"/>
      <c r="AS33" s="74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</row>
    <row r="34" spans="2:71" x14ac:dyDescent="0.35">
      <c r="B34" s="107">
        <v>32</v>
      </c>
      <c r="C34" s="114"/>
      <c r="D34" s="108"/>
      <c r="E34" s="130"/>
      <c r="F34" s="131"/>
      <c r="G34" s="132"/>
      <c r="H34" s="117"/>
      <c r="I34" s="118"/>
      <c r="J34" s="119"/>
      <c r="K34" s="87"/>
      <c r="L34" s="88"/>
      <c r="M34" s="89"/>
      <c r="N34" s="90"/>
      <c r="O34" s="91"/>
      <c r="P34" s="92"/>
      <c r="Q34" s="93"/>
      <c r="R34" s="94"/>
      <c r="S34" s="95"/>
      <c r="T34" s="96"/>
      <c r="U34" s="97"/>
      <c r="V34" s="98"/>
      <c r="W34" s="99"/>
      <c r="X34" s="100"/>
      <c r="Y34" s="101"/>
      <c r="Z34" s="102"/>
      <c r="AA34" s="103"/>
      <c r="AB34" s="104"/>
      <c r="AC34" s="105"/>
      <c r="AD34" s="106"/>
      <c r="AE34" s="73"/>
      <c r="AF34" s="74"/>
      <c r="AG34" s="74"/>
      <c r="AH34" s="75"/>
      <c r="AI34" s="75"/>
      <c r="AJ34" s="75"/>
      <c r="AK34" s="75"/>
      <c r="AL34" s="75"/>
      <c r="AM34" s="75"/>
      <c r="AN34" s="75"/>
      <c r="AO34" s="74"/>
      <c r="AP34" s="74"/>
      <c r="AQ34" s="74"/>
      <c r="AR34" s="74"/>
      <c r="AS34" s="74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</row>
    <row r="35" spans="2:71" x14ac:dyDescent="0.35">
      <c r="B35" s="107">
        <v>33</v>
      </c>
      <c r="C35" s="114"/>
      <c r="D35" s="108"/>
      <c r="E35" s="130"/>
      <c r="F35" s="131"/>
      <c r="G35" s="132"/>
      <c r="H35" s="117"/>
      <c r="I35" s="118"/>
      <c r="J35" s="119"/>
      <c r="K35" s="87"/>
      <c r="L35" s="88"/>
      <c r="M35" s="89"/>
      <c r="N35" s="90"/>
      <c r="O35" s="91"/>
      <c r="P35" s="92"/>
      <c r="Q35" s="93"/>
      <c r="R35" s="94"/>
      <c r="S35" s="95"/>
      <c r="T35" s="96"/>
      <c r="U35" s="97"/>
      <c r="V35" s="98"/>
      <c r="W35" s="99"/>
      <c r="X35" s="100"/>
      <c r="Y35" s="101"/>
      <c r="Z35" s="102"/>
      <c r="AA35" s="103"/>
      <c r="AB35" s="104"/>
      <c r="AC35" s="105"/>
      <c r="AD35" s="106"/>
      <c r="AE35" s="73"/>
      <c r="AF35" s="74"/>
      <c r="AG35" s="74"/>
      <c r="AH35" s="75"/>
      <c r="AI35" s="75"/>
      <c r="AJ35" s="75"/>
      <c r="AK35" s="75"/>
      <c r="AL35" s="75"/>
      <c r="AM35" s="75"/>
      <c r="AN35" s="75"/>
      <c r="AO35" s="74"/>
      <c r="AP35" s="74"/>
      <c r="AQ35" s="74"/>
      <c r="AR35" s="74"/>
      <c r="AS35" s="74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</row>
    <row r="36" spans="2:71" x14ac:dyDescent="0.35">
      <c r="B36" s="107">
        <v>34</v>
      </c>
      <c r="C36" s="114"/>
      <c r="D36" s="108"/>
      <c r="E36" s="130"/>
      <c r="F36" s="131"/>
      <c r="G36" s="132"/>
      <c r="H36" s="117"/>
      <c r="I36" s="118"/>
      <c r="J36" s="119"/>
      <c r="K36" s="87"/>
      <c r="L36" s="88"/>
      <c r="M36" s="89"/>
      <c r="N36" s="90"/>
      <c r="O36" s="91"/>
      <c r="P36" s="92"/>
      <c r="Q36" s="93"/>
      <c r="R36" s="94"/>
      <c r="S36" s="95"/>
      <c r="T36" s="96"/>
      <c r="U36" s="97"/>
      <c r="V36" s="98"/>
      <c r="W36" s="99"/>
      <c r="X36" s="100"/>
      <c r="Y36" s="101"/>
      <c r="Z36" s="102"/>
      <c r="AA36" s="103"/>
      <c r="AB36" s="104"/>
      <c r="AC36" s="105"/>
      <c r="AD36" s="106"/>
      <c r="AE36" s="73"/>
      <c r="AF36" s="74"/>
      <c r="AG36" s="74"/>
      <c r="AH36" s="75"/>
      <c r="AI36" s="75"/>
      <c r="AJ36" s="75"/>
      <c r="AK36" s="75"/>
      <c r="AL36" s="75"/>
      <c r="AM36" s="75"/>
      <c r="AN36" s="75"/>
      <c r="AO36" s="74"/>
      <c r="AP36" s="74"/>
      <c r="AQ36" s="74"/>
      <c r="AR36" s="74"/>
      <c r="AS36" s="74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</row>
    <row r="37" spans="2:71" x14ac:dyDescent="0.35">
      <c r="B37" s="107">
        <v>35</v>
      </c>
      <c r="C37" s="114"/>
      <c r="D37" s="108"/>
      <c r="E37" s="130"/>
      <c r="F37" s="131"/>
      <c r="G37" s="132"/>
      <c r="H37" s="117"/>
      <c r="I37" s="118"/>
      <c r="J37" s="119"/>
      <c r="K37" s="87"/>
      <c r="L37" s="88"/>
      <c r="M37" s="89"/>
      <c r="N37" s="90"/>
      <c r="O37" s="91"/>
      <c r="P37" s="92"/>
      <c r="Q37" s="93"/>
      <c r="R37" s="94"/>
      <c r="S37" s="95"/>
      <c r="T37" s="96"/>
      <c r="U37" s="97"/>
      <c r="V37" s="98"/>
      <c r="W37" s="99"/>
      <c r="X37" s="100"/>
      <c r="Y37" s="101"/>
      <c r="Z37" s="102"/>
      <c r="AA37" s="103"/>
      <c r="AB37" s="104"/>
      <c r="AC37" s="105"/>
      <c r="AD37" s="106"/>
      <c r="AE37" s="73"/>
      <c r="AF37" s="74"/>
      <c r="AG37" s="74"/>
      <c r="AH37" s="75"/>
      <c r="AI37" s="75"/>
      <c r="AJ37" s="75"/>
      <c r="AK37" s="75"/>
      <c r="AL37" s="75"/>
      <c r="AM37" s="75"/>
      <c r="AN37" s="75"/>
      <c r="AO37" s="74"/>
      <c r="AP37" s="74"/>
      <c r="AQ37" s="74"/>
      <c r="AR37" s="74"/>
      <c r="AS37" s="74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</row>
    <row r="38" spans="2:71" x14ac:dyDescent="0.35">
      <c r="B38" s="107">
        <v>36</v>
      </c>
      <c r="C38" s="114"/>
      <c r="D38" s="108"/>
      <c r="E38" s="130"/>
      <c r="F38" s="131"/>
      <c r="G38" s="132"/>
      <c r="H38" s="117"/>
      <c r="I38" s="118"/>
      <c r="J38" s="119"/>
      <c r="K38" s="87"/>
      <c r="L38" s="88"/>
      <c r="M38" s="89"/>
      <c r="N38" s="90"/>
      <c r="O38" s="91"/>
      <c r="P38" s="92"/>
      <c r="Q38" s="93"/>
      <c r="R38" s="94"/>
      <c r="S38" s="95"/>
      <c r="T38" s="96"/>
      <c r="U38" s="97"/>
      <c r="V38" s="98"/>
      <c r="W38" s="99"/>
      <c r="X38" s="100"/>
      <c r="Y38" s="101"/>
      <c r="Z38" s="102"/>
      <c r="AA38" s="103"/>
      <c r="AB38" s="104"/>
      <c r="AC38" s="105"/>
      <c r="AD38" s="106"/>
      <c r="AE38" s="73"/>
      <c r="AF38" s="74"/>
      <c r="AG38" s="74"/>
      <c r="AH38" s="75"/>
      <c r="AI38" s="75"/>
      <c r="AJ38" s="75"/>
      <c r="AK38" s="75"/>
      <c r="AL38" s="75"/>
      <c r="AM38" s="75"/>
      <c r="AN38" s="75"/>
      <c r="AO38" s="74"/>
      <c r="AP38" s="74"/>
      <c r="AQ38" s="74"/>
      <c r="AR38" s="74"/>
      <c r="AS38" s="74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</row>
    <row r="39" spans="2:71" x14ac:dyDescent="0.35">
      <c r="B39" s="107">
        <v>37</v>
      </c>
      <c r="C39" s="114"/>
      <c r="D39" s="108"/>
      <c r="E39" s="130"/>
      <c r="F39" s="131"/>
      <c r="G39" s="132"/>
      <c r="H39" s="117"/>
      <c r="I39" s="118"/>
      <c r="J39" s="119"/>
      <c r="K39" s="87"/>
      <c r="L39" s="88"/>
      <c r="M39" s="89"/>
      <c r="N39" s="90"/>
      <c r="O39" s="91"/>
      <c r="P39" s="92"/>
      <c r="Q39" s="93"/>
      <c r="R39" s="94"/>
      <c r="S39" s="95"/>
      <c r="T39" s="96"/>
      <c r="U39" s="97"/>
      <c r="V39" s="98"/>
      <c r="W39" s="99"/>
      <c r="X39" s="100"/>
      <c r="Y39" s="101"/>
      <c r="Z39" s="102"/>
      <c r="AA39" s="103"/>
      <c r="AB39" s="104"/>
      <c r="AC39" s="105"/>
      <c r="AD39" s="106"/>
      <c r="AE39" s="73"/>
      <c r="AF39" s="74"/>
      <c r="AG39" s="74"/>
      <c r="AH39" s="75"/>
      <c r="AI39" s="75"/>
      <c r="AJ39" s="75"/>
      <c r="AK39" s="75"/>
      <c r="AL39" s="75"/>
      <c r="AM39" s="75"/>
      <c r="AN39" s="75"/>
      <c r="AO39" s="74"/>
      <c r="AP39" s="74"/>
      <c r="AQ39" s="74"/>
      <c r="AR39" s="74"/>
      <c r="AS39" s="74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</row>
    <row r="40" spans="2:71" x14ac:dyDescent="0.35">
      <c r="B40" s="107">
        <v>38</v>
      </c>
      <c r="C40" s="114"/>
      <c r="D40" s="108"/>
      <c r="E40" s="130"/>
      <c r="F40" s="131"/>
      <c r="G40" s="132"/>
      <c r="H40" s="117"/>
      <c r="I40" s="118"/>
      <c r="J40" s="119"/>
      <c r="K40" s="87"/>
      <c r="L40" s="88"/>
      <c r="M40" s="89"/>
      <c r="N40" s="90"/>
      <c r="O40" s="91"/>
      <c r="P40" s="92"/>
      <c r="Q40" s="93"/>
      <c r="R40" s="94"/>
      <c r="S40" s="95"/>
      <c r="T40" s="96"/>
      <c r="U40" s="97"/>
      <c r="V40" s="98"/>
      <c r="W40" s="99"/>
      <c r="X40" s="100"/>
      <c r="Y40" s="101"/>
      <c r="Z40" s="102"/>
      <c r="AA40" s="103"/>
      <c r="AB40" s="104"/>
      <c r="AC40" s="105"/>
      <c r="AD40" s="106"/>
      <c r="AE40" s="73"/>
      <c r="AF40" s="74"/>
      <c r="AG40" s="74"/>
      <c r="AH40" s="75"/>
      <c r="AI40" s="75"/>
      <c r="AJ40" s="75"/>
      <c r="AK40" s="75"/>
      <c r="AL40" s="75"/>
      <c r="AM40" s="75"/>
      <c r="AN40" s="75"/>
      <c r="AO40" s="74"/>
      <c r="AP40" s="74"/>
      <c r="AQ40" s="74"/>
      <c r="AR40" s="74"/>
      <c r="AS40" s="74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x14ac:dyDescent="0.35">
      <c r="B41" s="133">
        <v>39</v>
      </c>
      <c r="C41" s="114"/>
      <c r="D41" s="108"/>
      <c r="E41" s="130"/>
      <c r="F41" s="131"/>
      <c r="G41" s="132"/>
      <c r="H41" s="117"/>
      <c r="I41" s="118"/>
      <c r="J41" s="119"/>
      <c r="K41" s="87"/>
      <c r="L41" s="88"/>
      <c r="M41" s="89"/>
      <c r="N41" s="90"/>
      <c r="O41" s="91"/>
      <c r="P41" s="92"/>
      <c r="Q41" s="93"/>
      <c r="R41" s="94"/>
      <c r="S41" s="95"/>
      <c r="T41" s="96"/>
      <c r="U41" s="97"/>
      <c r="V41" s="98"/>
      <c r="W41" s="99"/>
      <c r="X41" s="100"/>
      <c r="Y41" s="101"/>
      <c r="Z41" s="102"/>
      <c r="AA41" s="103"/>
      <c r="AB41" s="104"/>
      <c r="AC41" s="105"/>
      <c r="AD41" s="106"/>
      <c r="AE41" s="73"/>
      <c r="AF41" s="74"/>
      <c r="AG41" s="74"/>
      <c r="AH41" s="75"/>
      <c r="AI41" s="75"/>
      <c r="AJ41" s="75"/>
      <c r="AK41" s="75"/>
      <c r="AL41" s="75"/>
      <c r="AM41" s="75"/>
      <c r="AN41" s="75"/>
      <c r="AO41" s="74"/>
      <c r="AP41" s="74"/>
      <c r="AQ41" s="74"/>
      <c r="AR41" s="74"/>
      <c r="AS41" s="74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</row>
    <row r="42" spans="2:71" ht="13.15" thickBot="1" x14ac:dyDescent="0.4">
      <c r="B42" s="134">
        <v>40</v>
      </c>
      <c r="C42" s="135"/>
      <c r="D42" s="136"/>
      <c r="E42" s="137"/>
      <c r="F42" s="138"/>
      <c r="G42" s="139"/>
      <c r="H42" s="140"/>
      <c r="I42" s="141"/>
      <c r="J42" s="142"/>
      <c r="K42" s="143"/>
      <c r="L42" s="144"/>
      <c r="M42" s="145"/>
      <c r="N42" s="146"/>
      <c r="O42" s="147"/>
      <c r="P42" s="148"/>
      <c r="Q42" s="149"/>
      <c r="R42" s="150"/>
      <c r="S42" s="151"/>
      <c r="T42" s="152"/>
      <c r="U42" s="153"/>
      <c r="V42" s="154"/>
      <c r="W42" s="155"/>
      <c r="X42" s="156"/>
      <c r="Y42" s="157"/>
      <c r="Z42" s="158"/>
      <c r="AA42" s="159"/>
      <c r="AB42" s="160"/>
      <c r="AC42" s="161"/>
      <c r="AD42" s="162"/>
      <c r="AE42" s="73"/>
      <c r="AF42" s="74"/>
      <c r="AG42" s="74"/>
      <c r="AH42" s="75"/>
      <c r="AI42" s="75"/>
      <c r="AJ42" s="75"/>
      <c r="AK42" s="75"/>
      <c r="AL42" s="75"/>
      <c r="AM42" s="75"/>
      <c r="AN42" s="75"/>
      <c r="AO42" s="74"/>
      <c r="AP42" s="74"/>
      <c r="AQ42" s="74"/>
      <c r="AR42" s="74"/>
      <c r="AS42" s="74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</row>
    <row r="43" spans="2:71" x14ac:dyDescent="0.35">
      <c r="B43" s="126"/>
    </row>
    <row r="44" spans="2:71" x14ac:dyDescent="0.35">
      <c r="B44" s="73"/>
      <c r="C44" s="73"/>
      <c r="D44" s="73"/>
      <c r="E44" s="73"/>
      <c r="H44" s="77">
        <f>0.8-H4-M44</f>
        <v>0.70526799623052805</v>
      </c>
      <c r="K44" s="77">
        <v>7.0526799623052805E-2</v>
      </c>
      <c r="L44" s="77">
        <v>0.37865026727219497</v>
      </c>
      <c r="M44" s="77">
        <v>9.4732003769471995E-2</v>
      </c>
      <c r="P44" s="77">
        <f>SQRT(C4^2 + (D3-D4)^2)</f>
        <v>7</v>
      </c>
      <c r="AE44" s="73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</row>
    <row r="45" spans="2:71" x14ac:dyDescent="0.35">
      <c r="B45" s="73"/>
      <c r="C45" s="73"/>
      <c r="D45" s="73"/>
      <c r="E45" s="73"/>
      <c r="H45" s="77">
        <f>H4-M44</f>
        <v>-9.4732003769471995E-2</v>
      </c>
      <c r="K45" s="77">
        <f>K4-K44</f>
        <v>-7.0526799623052805E-2</v>
      </c>
      <c r="L45" s="77">
        <f>L4-L44</f>
        <v>-15.477320120971804</v>
      </c>
      <c r="AE45" s="73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</row>
    <row r="46" spans="2:71" ht="13.9" x14ac:dyDescent="0.4">
      <c r="B46" s="73"/>
      <c r="C46" s="163" t="s">
        <v>39</v>
      </c>
      <c r="H46" s="77">
        <f>System!AH4</f>
        <v>0</v>
      </c>
      <c r="K46" s="77">
        <f>I4*10-(H4-M44*0)*L4</f>
        <v>0</v>
      </c>
      <c r="L46" s="77">
        <f>Momente!J5</f>
        <v>0</v>
      </c>
      <c r="M46" s="77">
        <v>-5.732950084728742</v>
      </c>
      <c r="N46" s="164" t="s">
        <v>40</v>
      </c>
      <c r="W46" s="43"/>
      <c r="AD46" s="43"/>
      <c r="AE46" s="73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</row>
    <row r="47" spans="2:71" x14ac:dyDescent="0.35">
      <c r="B47" s="73"/>
      <c r="C47" s="73"/>
      <c r="D47" s="73"/>
      <c r="E47" s="73"/>
      <c r="K47" s="77">
        <f>K46+L46</f>
        <v>0</v>
      </c>
      <c r="N47" s="129" t="s">
        <v>41</v>
      </c>
      <c r="O47" s="129"/>
      <c r="P47" s="165">
        <v>1</v>
      </c>
      <c r="R47" s="129"/>
      <c r="S47" s="129"/>
      <c r="W47" s="43"/>
      <c r="X47" s="73"/>
      <c r="Y47" s="73"/>
      <c r="Z47" s="73"/>
      <c r="AA47" s="73"/>
      <c r="AB47" s="73"/>
      <c r="AC47" s="73"/>
      <c r="AD47" s="73"/>
      <c r="AE47" s="73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</row>
    <row r="48" spans="2:71" x14ac:dyDescent="0.35">
      <c r="B48" s="73"/>
      <c r="C48" s="73"/>
      <c r="D48" s="73"/>
      <c r="E48" s="73"/>
      <c r="K48" s="75"/>
      <c r="W48" s="43"/>
      <c r="X48" s="73"/>
      <c r="Y48" s="73"/>
      <c r="Z48" s="73"/>
      <c r="AA48" s="73"/>
      <c r="AB48" s="73"/>
      <c r="AC48" s="73"/>
      <c r="AD48" s="73"/>
      <c r="AE48" s="73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</row>
    <row r="49" spans="2:71" x14ac:dyDescent="0.35">
      <c r="B49" s="73"/>
      <c r="C49" s="73"/>
      <c r="D49" s="73"/>
      <c r="E49" s="73"/>
      <c r="F49" s="73"/>
      <c r="G49" s="73"/>
      <c r="Q49" s="73"/>
      <c r="R49" s="73"/>
      <c r="S49" s="73"/>
      <c r="W49" s="43"/>
      <c r="X49" s="73"/>
      <c r="Y49" s="73"/>
      <c r="Z49" s="73"/>
      <c r="AA49" s="73"/>
      <c r="AB49" s="73"/>
      <c r="AC49" s="73"/>
      <c r="AD49" s="73"/>
      <c r="AE49" s="73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</row>
    <row r="50" spans="2:71" x14ac:dyDescent="0.35">
      <c r="B50" s="73"/>
      <c r="C50" s="73"/>
      <c r="D50" s="73"/>
      <c r="E50" s="75"/>
      <c r="F50" s="75"/>
      <c r="G50" s="75"/>
      <c r="Q50" s="75"/>
      <c r="R50" s="73"/>
      <c r="S50" s="73"/>
      <c r="W50" s="43"/>
      <c r="X50" s="73"/>
      <c r="Y50" s="73"/>
      <c r="Z50" s="73"/>
      <c r="AA50" s="73"/>
      <c r="AB50" s="73"/>
      <c r="AC50" s="73"/>
      <c r="AD50" s="73"/>
      <c r="AE50" s="73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</row>
    <row r="51" spans="2:71" x14ac:dyDescent="0.35">
      <c r="B51" s="73"/>
      <c r="C51" s="73"/>
      <c r="D51" s="73"/>
      <c r="E51" s="73"/>
      <c r="F51" s="73"/>
      <c r="G51" s="75"/>
      <c r="Q51" s="73"/>
      <c r="R51" s="73"/>
      <c r="S51" s="73"/>
      <c r="W51" s="43"/>
      <c r="X51" s="73"/>
      <c r="Y51" s="73"/>
      <c r="Z51" s="73"/>
      <c r="AA51" s="73"/>
      <c r="AB51" s="73"/>
      <c r="AC51" s="73"/>
      <c r="AD51" s="73"/>
      <c r="AE51" s="73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</row>
    <row r="52" spans="2:71" x14ac:dyDescent="0.35">
      <c r="B52" s="73"/>
      <c r="C52" s="73"/>
      <c r="D52" s="73"/>
      <c r="E52" s="73"/>
      <c r="F52" s="73"/>
      <c r="G52" s="73"/>
      <c r="H52" s="129"/>
      <c r="Q52" s="73"/>
      <c r="R52" s="73"/>
      <c r="S52" s="73"/>
      <c r="W52" s="43"/>
      <c r="X52" s="73"/>
      <c r="Y52" s="73"/>
      <c r="Z52" s="73"/>
      <c r="AA52" s="73"/>
      <c r="AB52" s="73"/>
      <c r="AC52" s="73"/>
      <c r="AD52" s="73"/>
      <c r="AE52" s="73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</row>
    <row r="53" spans="2:71" x14ac:dyDescent="0.35">
      <c r="B53" s="73"/>
      <c r="C53" s="73"/>
      <c r="D53" s="73"/>
      <c r="E53" s="73"/>
      <c r="F53" s="73"/>
      <c r="G53" s="73"/>
      <c r="Q53" s="73"/>
      <c r="R53" s="73"/>
      <c r="S53" s="73"/>
      <c r="W53" s="43"/>
      <c r="X53" s="73"/>
      <c r="Y53" s="126"/>
      <c r="Z53" s="126"/>
      <c r="AA53" s="126"/>
      <c r="AB53" s="126"/>
      <c r="AC53" s="126"/>
      <c r="AD53" s="126"/>
      <c r="AE53" s="126"/>
      <c r="AF53" s="126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</row>
    <row r="54" spans="2:71" x14ac:dyDescent="0.35">
      <c r="B54" s="73"/>
      <c r="C54" s="73"/>
      <c r="D54" s="73"/>
      <c r="E54" s="73"/>
      <c r="F54" s="73"/>
      <c r="G54" s="73"/>
      <c r="Q54" s="73"/>
      <c r="R54" s="73"/>
      <c r="S54" s="73"/>
      <c r="X54" s="73"/>
      <c r="Y54" s="126"/>
      <c r="Z54" s="126"/>
      <c r="AA54" s="126"/>
      <c r="AB54" s="126"/>
      <c r="AC54" s="126"/>
      <c r="AD54" s="126"/>
      <c r="AE54" s="126"/>
      <c r="AF54" s="126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</row>
    <row r="55" spans="2:71" x14ac:dyDescent="0.35">
      <c r="B55" s="73"/>
      <c r="C55" s="73"/>
      <c r="D55" s="73"/>
      <c r="E55" s="73"/>
      <c r="F55" s="73"/>
      <c r="G55" s="73"/>
      <c r="Q55" s="73"/>
      <c r="R55" s="73"/>
      <c r="S55" s="73"/>
      <c r="X55" s="73"/>
      <c r="Y55" s="73"/>
      <c r="Z55" s="73"/>
      <c r="AA55" s="73"/>
      <c r="AB55" s="73"/>
      <c r="AC55" s="73"/>
      <c r="AD55" s="73"/>
      <c r="AE55" s="73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</row>
    <row r="56" spans="2:71" x14ac:dyDescent="0.35">
      <c r="B56" s="73"/>
      <c r="C56" s="73"/>
      <c r="D56" s="73"/>
      <c r="E56" s="73"/>
      <c r="X56" s="73"/>
      <c r="Y56" s="73"/>
      <c r="Z56" s="73"/>
      <c r="AA56" s="73"/>
      <c r="AB56" s="73"/>
      <c r="AC56" s="73"/>
      <c r="AD56" s="73"/>
      <c r="AE56" s="73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</row>
    <row r="57" spans="2:71" x14ac:dyDescent="0.35">
      <c r="B57" s="73"/>
      <c r="C57" s="73"/>
      <c r="D57" s="73"/>
      <c r="E57" s="73"/>
      <c r="X57" s="73"/>
      <c r="Y57" s="73"/>
      <c r="Z57" s="73"/>
      <c r="AA57" s="73"/>
      <c r="AB57" s="73"/>
      <c r="AC57" s="73"/>
      <c r="AD57" s="73"/>
      <c r="AE57" s="73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</row>
    <row r="58" spans="2:71" x14ac:dyDescent="0.35">
      <c r="B58" s="73"/>
      <c r="C58" s="73"/>
      <c r="D58" s="73"/>
      <c r="E58" s="73"/>
      <c r="X58" s="73"/>
      <c r="Y58" s="73"/>
      <c r="Z58" s="73"/>
      <c r="AA58" s="73"/>
      <c r="AB58" s="73"/>
      <c r="AC58" s="73"/>
      <c r="AD58" s="73"/>
      <c r="AE58" s="73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</row>
    <row r="59" spans="2:71" x14ac:dyDescent="0.35">
      <c r="B59" s="73"/>
      <c r="C59" s="73"/>
      <c r="D59" s="73"/>
      <c r="E59" s="73"/>
      <c r="X59" s="73"/>
      <c r="Y59" s="73"/>
      <c r="Z59" s="73"/>
      <c r="AA59" s="73"/>
      <c r="AB59" s="73"/>
      <c r="AC59" s="73"/>
      <c r="AD59" s="73"/>
      <c r="AE59" s="73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</row>
    <row r="60" spans="2:71" x14ac:dyDescent="0.35">
      <c r="B60" s="73"/>
      <c r="C60" s="73"/>
      <c r="D60" s="73"/>
      <c r="E60" s="73"/>
      <c r="X60" s="73"/>
      <c r="Y60" s="73"/>
      <c r="Z60" s="73"/>
      <c r="AA60" s="73"/>
      <c r="AB60" s="73"/>
      <c r="AC60" s="73"/>
      <c r="AD60" s="73"/>
      <c r="AE60" s="73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</row>
    <row r="61" spans="2:71" x14ac:dyDescent="0.35">
      <c r="B61" s="73"/>
      <c r="C61" s="73"/>
      <c r="D61" s="73"/>
      <c r="E61" s="73"/>
      <c r="X61" s="73"/>
      <c r="Y61" s="73"/>
      <c r="Z61" s="73"/>
      <c r="AA61" s="73"/>
      <c r="AB61" s="73"/>
      <c r="AC61" s="73"/>
      <c r="AD61" s="73"/>
      <c r="AE61" s="73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</row>
    <row r="62" spans="2:71" x14ac:dyDescent="0.35">
      <c r="B62" s="73"/>
      <c r="C62" s="73"/>
      <c r="D62" s="73"/>
      <c r="E62" s="73"/>
      <c r="X62" s="73"/>
      <c r="Y62" s="73"/>
      <c r="Z62" s="73"/>
      <c r="AA62" s="73"/>
      <c r="AB62" s="73"/>
      <c r="AC62" s="73"/>
      <c r="AD62" s="73"/>
      <c r="AE62" s="73"/>
      <c r="AF62" s="74"/>
      <c r="AG62" s="74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</row>
    <row r="63" spans="2:71" x14ac:dyDescent="0.35">
      <c r="B63" s="73"/>
      <c r="C63" s="73"/>
      <c r="D63" s="73"/>
      <c r="E63" s="73"/>
      <c r="X63" s="73"/>
      <c r="Y63" s="73"/>
      <c r="Z63" s="73"/>
      <c r="AA63" s="73"/>
      <c r="AB63" s="73"/>
      <c r="AC63" s="73"/>
      <c r="AD63" s="73"/>
      <c r="AE63" s="73"/>
      <c r="AF63" s="74"/>
      <c r="AG63" s="74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</row>
    <row r="64" spans="2:71" x14ac:dyDescent="0.35">
      <c r="B64" s="73"/>
      <c r="C64" s="73"/>
      <c r="D64" s="73"/>
      <c r="E64" s="73"/>
      <c r="X64" s="73"/>
      <c r="Y64" s="73"/>
      <c r="Z64" s="73"/>
      <c r="AA64" s="73"/>
      <c r="AB64" s="73"/>
      <c r="AC64" s="73"/>
      <c r="AD64" s="73"/>
      <c r="AE64" s="73"/>
      <c r="AF64" s="74"/>
      <c r="AG64" s="74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</row>
    <row r="65" spans="2:71" x14ac:dyDescent="0.35">
      <c r="B65" s="73"/>
      <c r="C65" s="73"/>
      <c r="D65" s="73"/>
      <c r="E65" s="73"/>
      <c r="X65" s="73"/>
      <c r="Y65" s="73"/>
      <c r="Z65" s="73"/>
      <c r="AA65" s="73"/>
      <c r="AB65" s="73"/>
      <c r="AC65" s="73"/>
      <c r="AD65" s="73"/>
      <c r="AE65" s="73"/>
      <c r="AF65" s="74"/>
      <c r="AG65" s="74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</row>
    <row r="66" spans="2:71" x14ac:dyDescent="0.35">
      <c r="B66" s="73"/>
      <c r="C66" s="73"/>
      <c r="D66" s="73"/>
      <c r="E66" s="73"/>
      <c r="X66" s="73"/>
      <c r="Y66" s="73"/>
      <c r="Z66" s="73"/>
      <c r="AA66" s="73"/>
      <c r="AB66" s="73"/>
      <c r="AC66" s="73"/>
      <c r="AD66" s="73"/>
      <c r="AE66" s="73"/>
      <c r="AF66" s="74"/>
      <c r="AG66" s="74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</row>
    <row r="67" spans="2:71" x14ac:dyDescent="0.35">
      <c r="B67" s="73"/>
      <c r="C67" s="73"/>
      <c r="D67" s="73"/>
      <c r="E67" s="73"/>
      <c r="AE67" s="43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</row>
    <row r="68" spans="2:71" x14ac:dyDescent="0.35">
      <c r="B68" s="73"/>
      <c r="C68" s="73"/>
      <c r="D68" s="73"/>
      <c r="E68" s="73"/>
      <c r="AE68" s="166"/>
      <c r="AF68" s="167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</row>
    <row r="69" spans="2:71" x14ac:dyDescent="0.35">
      <c r="B69" s="73"/>
      <c r="C69" s="73"/>
      <c r="D69" s="73"/>
      <c r="E69" s="73"/>
      <c r="AE69" s="166"/>
      <c r="AF69" s="167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</row>
    <row r="70" spans="2:71" x14ac:dyDescent="0.35">
      <c r="B70" s="73"/>
      <c r="C70" s="73"/>
      <c r="D70" s="73"/>
      <c r="E70" s="73"/>
      <c r="AE70" s="166"/>
      <c r="AF70" s="167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</row>
    <row r="71" spans="2:71" x14ac:dyDescent="0.35">
      <c r="B71" s="73"/>
      <c r="C71" s="73"/>
      <c r="D71" s="73"/>
      <c r="E71" s="73"/>
      <c r="AE71" s="166"/>
      <c r="AF71" s="167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</row>
    <row r="72" spans="2:71" x14ac:dyDescent="0.35">
      <c r="B72" s="73"/>
      <c r="C72" s="73"/>
      <c r="D72" s="73"/>
      <c r="E72" s="73"/>
      <c r="AE72" s="166"/>
      <c r="AF72" s="167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</row>
    <row r="73" spans="2:71" x14ac:dyDescent="0.35">
      <c r="AE73" s="166"/>
      <c r="AF73" s="167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</row>
    <row r="74" spans="2:71" x14ac:dyDescent="0.35">
      <c r="AE74" s="166"/>
      <c r="AF74" s="167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</row>
    <row r="75" spans="2:71" ht="13.15" x14ac:dyDescent="0.4">
      <c r="B75" s="73"/>
      <c r="C75" s="168"/>
      <c r="D75" s="73"/>
      <c r="E75" s="73"/>
      <c r="F75" s="73"/>
      <c r="G75" s="73"/>
      <c r="Q75" s="73"/>
      <c r="R75" s="73"/>
      <c r="S75" s="73"/>
      <c r="X75" s="73"/>
      <c r="Y75" s="73"/>
      <c r="Z75" s="73"/>
      <c r="AE75" s="166"/>
      <c r="AF75" s="167"/>
      <c r="AG75" s="74"/>
      <c r="AH75" s="74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</row>
    <row r="76" spans="2:71" x14ac:dyDescent="0.35">
      <c r="B76" s="73"/>
      <c r="C76" s="73"/>
      <c r="D76" s="73"/>
      <c r="E76" s="73"/>
      <c r="F76" s="73"/>
      <c r="G76" s="73"/>
      <c r="Q76" s="73"/>
      <c r="R76" s="73"/>
      <c r="S76" s="73"/>
      <c r="X76" s="73"/>
      <c r="Y76" s="73"/>
      <c r="Z76" s="73"/>
      <c r="AE76" s="166"/>
      <c r="AF76" s="167"/>
      <c r="AG76" s="74"/>
      <c r="AH76" s="74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</row>
    <row r="77" spans="2:71" x14ac:dyDescent="0.35">
      <c r="B77" s="73"/>
      <c r="C77" s="73"/>
      <c r="D77" s="73"/>
      <c r="E77" s="73"/>
      <c r="F77" s="73"/>
      <c r="G77" s="73"/>
      <c r="Q77" s="73"/>
      <c r="R77" s="73"/>
      <c r="S77" s="73"/>
      <c r="X77" s="73"/>
      <c r="Y77" s="73"/>
      <c r="Z77" s="73"/>
      <c r="AE77" s="166"/>
      <c r="AF77" s="167"/>
      <c r="AG77" s="74"/>
      <c r="AH77" s="74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</row>
    <row r="78" spans="2:71" x14ac:dyDescent="0.35">
      <c r="B78" s="73"/>
      <c r="C78" s="73"/>
      <c r="D78" s="73"/>
      <c r="E78" s="73"/>
      <c r="F78" s="73"/>
      <c r="G78" s="73"/>
      <c r="Q78" s="73"/>
      <c r="R78" s="73"/>
      <c r="S78" s="73"/>
      <c r="X78" s="73"/>
      <c r="Y78" s="73"/>
      <c r="Z78" s="73"/>
      <c r="AE78" s="166"/>
      <c r="AF78" s="167"/>
      <c r="AG78" s="74"/>
      <c r="AH78" s="74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</row>
    <row r="79" spans="2:71" x14ac:dyDescent="0.35">
      <c r="B79" s="73"/>
      <c r="C79" s="73"/>
      <c r="D79" s="73"/>
      <c r="E79" s="73"/>
      <c r="F79" s="73"/>
      <c r="G79" s="73"/>
      <c r="Q79" s="73"/>
      <c r="R79" s="73"/>
      <c r="S79" s="73"/>
      <c r="X79" s="73"/>
      <c r="Y79" s="73"/>
      <c r="Z79" s="73"/>
      <c r="AE79" s="166"/>
      <c r="AF79" s="167"/>
      <c r="AG79" s="74"/>
      <c r="AH79" s="74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</row>
    <row r="80" spans="2:71" x14ac:dyDescent="0.35">
      <c r="B80" s="73"/>
      <c r="C80" s="73"/>
      <c r="D80" s="73"/>
      <c r="E80" s="73"/>
      <c r="F80" s="73"/>
      <c r="G80" s="73"/>
      <c r="Q80" s="73"/>
      <c r="R80" s="73"/>
      <c r="S80" s="73"/>
      <c r="X80" s="73"/>
      <c r="Y80" s="73"/>
      <c r="Z80" s="73"/>
      <c r="AE80" s="166"/>
      <c r="AF80" s="167"/>
      <c r="AG80" s="74"/>
      <c r="AH80" s="74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</row>
    <row r="81" spans="2:71" x14ac:dyDescent="0.35">
      <c r="B81" s="73"/>
      <c r="C81" s="73"/>
      <c r="D81" s="73"/>
      <c r="E81" s="73"/>
      <c r="F81" s="73"/>
      <c r="G81" s="73"/>
      <c r="Q81" s="73"/>
      <c r="R81" s="73"/>
      <c r="S81" s="73"/>
      <c r="X81" s="73"/>
      <c r="Y81" s="73"/>
      <c r="Z81" s="73"/>
      <c r="AE81" s="166"/>
      <c r="AF81" s="169"/>
      <c r="AG81" s="170"/>
      <c r="AH81" s="74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</row>
    <row r="82" spans="2:71" x14ac:dyDescent="0.35">
      <c r="B82" s="73"/>
      <c r="C82" s="73"/>
      <c r="D82" s="73"/>
      <c r="E82" s="73"/>
      <c r="F82" s="73"/>
      <c r="G82" s="73"/>
      <c r="Q82" s="73"/>
      <c r="R82" s="73"/>
      <c r="S82" s="73"/>
      <c r="X82" s="73"/>
      <c r="Y82" s="73"/>
      <c r="Z82" s="73"/>
      <c r="AG82" s="73"/>
      <c r="AH82" s="73"/>
    </row>
    <row r="83" spans="2:71" x14ac:dyDescent="0.35">
      <c r="B83" s="73"/>
      <c r="C83" s="73"/>
      <c r="D83" s="73"/>
      <c r="E83" s="73"/>
      <c r="F83" s="73"/>
      <c r="G83" s="73"/>
      <c r="Q83" s="73"/>
      <c r="R83" s="73"/>
      <c r="S83" s="73"/>
      <c r="X83" s="73"/>
      <c r="Y83" s="73"/>
      <c r="Z83" s="73"/>
      <c r="AG83" s="73"/>
      <c r="AH83" s="73"/>
    </row>
    <row r="84" spans="2:71" x14ac:dyDescent="0.35">
      <c r="B84" s="73"/>
      <c r="C84" s="73"/>
      <c r="D84" s="73"/>
      <c r="E84" s="73"/>
      <c r="F84" s="73"/>
      <c r="G84" s="73"/>
      <c r="Q84" s="73"/>
      <c r="R84" s="73"/>
      <c r="S84" s="73"/>
      <c r="X84" s="73"/>
      <c r="Y84" s="73"/>
      <c r="Z84" s="73"/>
      <c r="AG84" s="73"/>
      <c r="AH84" s="73"/>
    </row>
    <row r="85" spans="2:71" x14ac:dyDescent="0.35">
      <c r="B85" s="73"/>
      <c r="C85" s="73"/>
      <c r="D85" s="73"/>
      <c r="E85" s="73"/>
      <c r="F85" s="73"/>
      <c r="G85" s="73"/>
      <c r="Q85" s="73"/>
      <c r="R85" s="73"/>
      <c r="S85" s="73"/>
      <c r="X85" s="73"/>
      <c r="Y85" s="73"/>
      <c r="Z85" s="73"/>
      <c r="AG85" s="73"/>
      <c r="AH85" s="73"/>
    </row>
    <row r="86" spans="2:71" x14ac:dyDescent="0.35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G86" s="73"/>
      <c r="AH86" s="73"/>
    </row>
    <row r="87" spans="2:71" x14ac:dyDescent="0.35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G87" s="73"/>
      <c r="AH87" s="73"/>
    </row>
    <row r="88" spans="2:71" x14ac:dyDescent="0.35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G88" s="73"/>
      <c r="AH88" s="73"/>
    </row>
    <row r="89" spans="2:71" x14ac:dyDescent="0.35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G89" s="73"/>
      <c r="AH89" s="73"/>
    </row>
    <row r="90" spans="2:71" x14ac:dyDescent="0.35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G90" s="73"/>
      <c r="AH90" s="73"/>
    </row>
    <row r="91" spans="2:71" x14ac:dyDescent="0.35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G91" s="73"/>
      <c r="AH91" s="73"/>
    </row>
    <row r="92" spans="2:71" x14ac:dyDescent="0.35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G92" s="73"/>
      <c r="AH92" s="73"/>
    </row>
    <row r="93" spans="2:71" x14ac:dyDescent="0.35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G93" s="73"/>
      <c r="AH93" s="73"/>
    </row>
    <row r="94" spans="2:71" x14ac:dyDescent="0.35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G94" s="73"/>
      <c r="AH94" s="73"/>
    </row>
    <row r="95" spans="2:71" x14ac:dyDescent="0.35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G95" s="73"/>
      <c r="AH95" s="73"/>
    </row>
    <row r="96" spans="2:71" x14ac:dyDescent="0.35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G96" s="73"/>
      <c r="AH96" s="73"/>
    </row>
    <row r="97" spans="2:34" x14ac:dyDescent="0.35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G97" s="73"/>
      <c r="AH97" s="73"/>
    </row>
    <row r="98" spans="2:34" x14ac:dyDescent="0.35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G98" s="73"/>
      <c r="AH98" s="73"/>
    </row>
    <row r="99" spans="2:34" x14ac:dyDescent="0.35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2:34" x14ac:dyDescent="0.35"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2:34" x14ac:dyDescent="0.35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2:34" x14ac:dyDescent="0.35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2:34" x14ac:dyDescent="0.35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2:34" x14ac:dyDescent="0.35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2:34" x14ac:dyDescent="0.35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2:34" x14ac:dyDescent="0.35"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2:34" x14ac:dyDescent="0.35"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2:34" x14ac:dyDescent="0.35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2:34" x14ac:dyDescent="0.35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2:34" x14ac:dyDescent="0.35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2:34" x14ac:dyDescent="0.35"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2:34" x14ac:dyDescent="0.35"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2:34" x14ac:dyDescent="0.35"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2:34" x14ac:dyDescent="0.35"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2:34" x14ac:dyDescent="0.35"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2:34" x14ac:dyDescent="0.35"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2:34" x14ac:dyDescent="0.35"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2:34" x14ac:dyDescent="0.35"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2:34" x14ac:dyDescent="0.35"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2:34" x14ac:dyDescent="0.35"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2:34" x14ac:dyDescent="0.35"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2:34" x14ac:dyDescent="0.35"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2:34" x14ac:dyDescent="0.35"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2:34" x14ac:dyDescent="0.35"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2:34" x14ac:dyDescent="0.35"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2:34" x14ac:dyDescent="0.35"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2:34" x14ac:dyDescent="0.35"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2:34" x14ac:dyDescent="0.35"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2:34" x14ac:dyDescent="0.35"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2:34" x14ac:dyDescent="0.35"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2:34" x14ac:dyDescent="0.35"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2:34" x14ac:dyDescent="0.35"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2:34" x14ac:dyDescent="0.35"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2:34" x14ac:dyDescent="0.35"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2:34" x14ac:dyDescent="0.35"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2:34" x14ac:dyDescent="0.35"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2:34" x14ac:dyDescent="0.35"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2:34" x14ac:dyDescent="0.35"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2:34" x14ac:dyDescent="0.35"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2:34" x14ac:dyDescent="0.35"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2:34" x14ac:dyDescent="0.35"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2:34" x14ac:dyDescent="0.35"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2:34" x14ac:dyDescent="0.35"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2:34" x14ac:dyDescent="0.35"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2:34" x14ac:dyDescent="0.35"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2:34" x14ac:dyDescent="0.35"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2:34" x14ac:dyDescent="0.35"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2:34" x14ac:dyDescent="0.35"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2:34" x14ac:dyDescent="0.35"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2:34" x14ac:dyDescent="0.35"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2:34" x14ac:dyDescent="0.35"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2:34" x14ac:dyDescent="0.35"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2:34" x14ac:dyDescent="0.35"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2:34" x14ac:dyDescent="0.35"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2:34" x14ac:dyDescent="0.35"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2:34" x14ac:dyDescent="0.35"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2:34" x14ac:dyDescent="0.35"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2:34" x14ac:dyDescent="0.35"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2:34" x14ac:dyDescent="0.35"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2:34" x14ac:dyDescent="0.35"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2:34" x14ac:dyDescent="0.35"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</sheetData>
  <sheetProtection sheet="1" objects="1" scenarios="1" formatCells="0" formatColumns="0" formatRows="0"/>
  <mergeCells count="9">
    <mergeCell ref="T1:V1"/>
    <mergeCell ref="Y1:Z1"/>
    <mergeCell ref="AA1:AC1"/>
    <mergeCell ref="C1:D1"/>
    <mergeCell ref="E1:G1"/>
    <mergeCell ref="H1:J1"/>
    <mergeCell ref="K1:M1"/>
    <mergeCell ref="N1:P1"/>
    <mergeCell ref="Q1:S1"/>
  </mergeCells>
  <conditionalFormatting sqref="AA7:AC7 H7:V7">
    <cfRule type="expression" dxfId="73" priority="37" stopIfTrue="1">
      <formula>$W$7&lt;&gt;0</formula>
    </cfRule>
  </conditionalFormatting>
  <conditionalFormatting sqref="AA10:AC10 I10:V10">
    <cfRule type="expression" dxfId="72" priority="39" stopIfTrue="1">
      <formula>$W$10&lt;&gt;0</formula>
    </cfRule>
  </conditionalFormatting>
  <conditionalFormatting sqref="AA11:AC11 H11:V11">
    <cfRule type="expression" dxfId="71" priority="40" stopIfTrue="1">
      <formula>$W$11&lt;&gt;0</formula>
    </cfRule>
  </conditionalFormatting>
  <conditionalFormatting sqref="AA9:AC9 H9:V9">
    <cfRule type="expression" dxfId="70" priority="41" stopIfTrue="1">
      <formula>$W$9&lt;&gt;0</formula>
    </cfRule>
  </conditionalFormatting>
  <conditionalFormatting sqref="AA12:AC12 H12:V12">
    <cfRule type="expression" dxfId="69" priority="42" stopIfTrue="1">
      <formula>$W$12&lt;&gt;0</formula>
    </cfRule>
  </conditionalFormatting>
  <conditionalFormatting sqref="AA13:AC13 H13:V13">
    <cfRule type="expression" dxfId="68" priority="43" stopIfTrue="1">
      <formula>$W$13&lt;&gt;0</formula>
    </cfRule>
  </conditionalFormatting>
  <conditionalFormatting sqref="T17:V17 K17:P17">
    <cfRule type="expression" dxfId="67" priority="44">
      <formula>$W$17&lt;&gt;0</formula>
    </cfRule>
  </conditionalFormatting>
  <conditionalFormatting sqref="T18:V18 K18:P18">
    <cfRule type="expression" dxfId="66" priority="45">
      <formula>$W$18&lt;&gt;0</formula>
    </cfRule>
  </conditionalFormatting>
  <conditionalFormatting sqref="T19:V19 K19:P19">
    <cfRule type="expression" dxfId="65" priority="46">
      <formula>$W$19&lt;&gt;0</formula>
    </cfRule>
  </conditionalFormatting>
  <conditionalFormatting sqref="T20:V20 K20:P20">
    <cfRule type="expression" dxfId="64" priority="47">
      <formula>$W$20&lt;&gt;0</formula>
    </cfRule>
  </conditionalFormatting>
  <conditionalFormatting sqref="T21:V21 K21:P21">
    <cfRule type="expression" dxfId="63" priority="48">
      <formula>$W$21&lt;&gt;0</formula>
    </cfRule>
  </conditionalFormatting>
  <conditionalFormatting sqref="T22:V22 K22:P22">
    <cfRule type="expression" dxfId="62" priority="49">
      <formula>$W$22&lt;&gt;0</formula>
    </cfRule>
  </conditionalFormatting>
  <conditionalFormatting sqref="T23:V23 K23:P23">
    <cfRule type="expression" dxfId="61" priority="50">
      <formula>$W$23&lt;&gt;0</formula>
    </cfRule>
  </conditionalFormatting>
  <conditionalFormatting sqref="T24:V24 K24:P24">
    <cfRule type="expression" dxfId="60" priority="51">
      <formula>$W$24&lt;&gt;0</formula>
    </cfRule>
  </conditionalFormatting>
  <conditionalFormatting sqref="T25:V25 K25:P25">
    <cfRule type="expression" dxfId="59" priority="52">
      <formula>$W$25&lt;&gt;0</formula>
    </cfRule>
  </conditionalFormatting>
  <conditionalFormatting sqref="T26:V26 K26:P26">
    <cfRule type="expression" dxfId="58" priority="53">
      <formula>$W$26&lt;&gt;0</formula>
    </cfRule>
  </conditionalFormatting>
  <conditionalFormatting sqref="T27:V27 K27:P27">
    <cfRule type="expression" dxfId="57" priority="54">
      <formula>$W$27&lt;&gt;0</formula>
    </cfRule>
  </conditionalFormatting>
  <conditionalFormatting sqref="T28:V28 K28:P28">
    <cfRule type="expression" dxfId="56" priority="55">
      <formula>$W$28&lt;&gt;0</formula>
    </cfRule>
  </conditionalFormatting>
  <conditionalFormatting sqref="T29:V29 K29:P29">
    <cfRule type="expression" dxfId="55" priority="56">
      <formula>$W$29&lt;&gt;0</formula>
    </cfRule>
  </conditionalFormatting>
  <conditionalFormatting sqref="T30:V30 K30:P30">
    <cfRule type="expression" dxfId="54" priority="57">
      <formula>$W$30&lt;&gt;0</formula>
    </cfRule>
  </conditionalFormatting>
  <conditionalFormatting sqref="T31:V31 K31:P31">
    <cfRule type="expression" dxfId="53" priority="58">
      <formula>$W$31&lt;&gt;0</formula>
    </cfRule>
  </conditionalFormatting>
  <conditionalFormatting sqref="T32:V32 K32:P32">
    <cfRule type="expression" dxfId="52" priority="59">
      <formula>$W$32&lt;&gt;0</formula>
    </cfRule>
  </conditionalFormatting>
  <conditionalFormatting sqref="T33:V33 K33:P33">
    <cfRule type="expression" dxfId="51" priority="60">
      <formula>$W$33&lt;&gt;0</formula>
    </cfRule>
  </conditionalFormatting>
  <conditionalFormatting sqref="T34:V34 K34:P34">
    <cfRule type="expression" dxfId="50" priority="61">
      <formula>$W$34&lt;&gt;0</formula>
    </cfRule>
  </conditionalFormatting>
  <conditionalFormatting sqref="T35:V35 K35:P35">
    <cfRule type="expression" dxfId="49" priority="62">
      <formula>$W$35&lt;&gt;0</formula>
    </cfRule>
  </conditionalFormatting>
  <conditionalFormatting sqref="T36:V36 K36:P36">
    <cfRule type="expression" dxfId="48" priority="63">
      <formula>$W$36&lt;&gt;0</formula>
    </cfRule>
  </conditionalFormatting>
  <conditionalFormatting sqref="T37:V37 K37:P37">
    <cfRule type="expression" dxfId="47" priority="64">
      <formula>$W$37&lt;&gt;0</formula>
    </cfRule>
  </conditionalFormatting>
  <conditionalFormatting sqref="T38:V38 K38:P38">
    <cfRule type="expression" dxfId="46" priority="65">
      <formula>$W$38&lt;&gt;0</formula>
    </cfRule>
  </conditionalFormatting>
  <conditionalFormatting sqref="T39:V39 K39:P39">
    <cfRule type="expression" dxfId="45" priority="66">
      <formula>$W$39&lt;&gt;0</formula>
    </cfRule>
  </conditionalFormatting>
  <conditionalFormatting sqref="T40:V40 K40:P40">
    <cfRule type="expression" dxfId="44" priority="67">
      <formula>$W$40&lt;&gt;0</formula>
    </cfRule>
  </conditionalFormatting>
  <conditionalFormatting sqref="T41:V41 K41:P41">
    <cfRule type="expression" dxfId="43" priority="68">
      <formula>$W$41&lt;&gt;0</formula>
    </cfRule>
  </conditionalFormatting>
  <conditionalFormatting sqref="T42:V42 K42:P42">
    <cfRule type="expression" dxfId="42" priority="69">
      <formula>$W$42&lt;&gt;0</formula>
    </cfRule>
  </conditionalFormatting>
  <conditionalFormatting sqref="T10:V10 K10:P10">
    <cfRule type="expression" dxfId="41" priority="70">
      <formula>$W$10&lt;&gt;0</formula>
    </cfRule>
  </conditionalFormatting>
  <conditionalFormatting sqref="T9:V9 K9:P9">
    <cfRule type="expression" dxfId="40" priority="71">
      <formula>$W$9&lt;&gt;0</formula>
    </cfRule>
  </conditionalFormatting>
  <conditionalFormatting sqref="T8:V8 K8:P8">
    <cfRule type="expression" dxfId="39" priority="72">
      <formula>$W$8&lt;&gt;0</formula>
    </cfRule>
  </conditionalFormatting>
  <conditionalFormatting sqref="T11:V11 M11:O11">
    <cfRule type="expression" dxfId="38" priority="73">
      <formula>$W$11&lt;&gt;0</formula>
    </cfRule>
  </conditionalFormatting>
  <conditionalFormatting sqref="N3 Q3 K3">
    <cfRule type="expression" dxfId="37" priority="74">
      <formula>AND($Q$3&lt;&gt;0,$E$3&lt;&gt;0)</formula>
    </cfRule>
  </conditionalFormatting>
  <conditionalFormatting sqref="AA3:AC3 H3:V3">
    <cfRule type="expression" dxfId="36" priority="35" stopIfTrue="1">
      <formula>$W$3&lt;&gt;0</formula>
    </cfRule>
  </conditionalFormatting>
  <conditionalFormatting sqref="H5:I5">
    <cfRule type="expression" dxfId="35" priority="36" stopIfTrue="1">
      <formula>$W$5&lt;&gt;0</formula>
    </cfRule>
  </conditionalFormatting>
  <conditionalFormatting sqref="AA8:AC8 I8:V8">
    <cfRule type="expression" dxfId="34" priority="38" stopIfTrue="1">
      <formula>$W$8&lt;&gt;0</formula>
    </cfRule>
  </conditionalFormatting>
  <conditionalFormatting sqref="Y53:AF53">
    <cfRule type="expression" dxfId="33" priority="32" stopIfTrue="1">
      <formula>$W$7&lt;&gt;0</formula>
    </cfRule>
  </conditionalFormatting>
  <conditionalFormatting sqref="Y54:AF54">
    <cfRule type="expression" dxfId="32" priority="34">
      <formula>$W$8&lt;&gt;0</formula>
    </cfRule>
  </conditionalFormatting>
  <conditionalFormatting sqref="Y54:AF54">
    <cfRule type="expression" dxfId="31" priority="33" stopIfTrue="1">
      <formula>$W$8&lt;&gt;0</formula>
    </cfRule>
  </conditionalFormatting>
  <conditionalFormatting sqref="I6">
    <cfRule type="expression" dxfId="30" priority="31" stopIfTrue="1">
      <formula>$W$8&lt;&gt;0</formula>
    </cfRule>
  </conditionalFormatting>
  <conditionalFormatting sqref="H10">
    <cfRule type="expression" dxfId="29" priority="30" stopIfTrue="1">
      <formula>$W$11&lt;&gt;0</formula>
    </cfRule>
  </conditionalFormatting>
  <conditionalFormatting sqref="H8">
    <cfRule type="expression" dxfId="28" priority="29" stopIfTrue="1">
      <formula>$W$11&lt;&gt;0</formula>
    </cfRule>
  </conditionalFormatting>
  <conditionalFormatting sqref="H6">
    <cfRule type="expression" dxfId="27" priority="28" stopIfTrue="1">
      <formula>$W$11&lt;&gt;0</formula>
    </cfRule>
  </conditionalFormatting>
  <conditionalFormatting sqref="H4">
    <cfRule type="expression" dxfId="26" priority="27" stopIfTrue="1">
      <formula>$W$11&lt;&gt;0</formula>
    </cfRule>
  </conditionalFormatting>
  <conditionalFormatting sqref="I4">
    <cfRule type="expression" dxfId="25" priority="26" stopIfTrue="1">
      <formula>$W$7&lt;&gt;0</formula>
    </cfRule>
  </conditionalFormatting>
  <conditionalFormatting sqref="J5">
    <cfRule type="expression" dxfId="24" priority="23" stopIfTrue="1">
      <formula>$W$10&lt;&gt;0</formula>
    </cfRule>
  </conditionalFormatting>
  <conditionalFormatting sqref="J6">
    <cfRule type="expression" dxfId="23" priority="24" stopIfTrue="1">
      <formula>$W$11&lt;&gt;0</formula>
    </cfRule>
  </conditionalFormatting>
  <conditionalFormatting sqref="J4">
    <cfRule type="expression" dxfId="22" priority="25" stopIfTrue="1">
      <formula>$W$9&lt;&gt;0</formula>
    </cfRule>
  </conditionalFormatting>
  <conditionalFormatting sqref="K5:M5">
    <cfRule type="expression" dxfId="21" priority="17" stopIfTrue="1">
      <formula>$W$10&lt;&gt;0</formula>
    </cfRule>
  </conditionalFormatting>
  <conditionalFormatting sqref="K6:M6">
    <cfRule type="expression" dxfId="20" priority="18" stopIfTrue="1">
      <formula>$W$11&lt;&gt;0</formula>
    </cfRule>
  </conditionalFormatting>
  <conditionalFormatting sqref="K4:M4">
    <cfRule type="expression" dxfId="19" priority="19" stopIfTrue="1">
      <formula>$W$9&lt;&gt;0</formula>
    </cfRule>
  </conditionalFormatting>
  <conditionalFormatting sqref="K5:M5">
    <cfRule type="expression" dxfId="18" priority="20">
      <formula>$W$10&lt;&gt;0</formula>
    </cfRule>
  </conditionalFormatting>
  <conditionalFormatting sqref="K4:M4">
    <cfRule type="expression" dxfId="17" priority="21">
      <formula>$W$9&lt;&gt;0</formula>
    </cfRule>
  </conditionalFormatting>
  <conditionalFormatting sqref="M6">
    <cfRule type="expression" dxfId="16" priority="22">
      <formula>$W$11&lt;&gt;0</formula>
    </cfRule>
  </conditionalFormatting>
  <conditionalFormatting sqref="N5:P5">
    <cfRule type="expression" dxfId="15" priority="11" stopIfTrue="1">
      <formula>$W$10&lt;&gt;0</formula>
    </cfRule>
  </conditionalFormatting>
  <conditionalFormatting sqref="N6:P6">
    <cfRule type="expression" dxfId="14" priority="12" stopIfTrue="1">
      <formula>$W$11&lt;&gt;0</formula>
    </cfRule>
  </conditionalFormatting>
  <conditionalFormatting sqref="N4:P4">
    <cfRule type="expression" dxfId="13" priority="13" stopIfTrue="1">
      <formula>$W$9&lt;&gt;0</formula>
    </cfRule>
  </conditionalFormatting>
  <conditionalFormatting sqref="N5:P5">
    <cfRule type="expression" dxfId="12" priority="14">
      <formula>$W$10&lt;&gt;0</formula>
    </cfRule>
  </conditionalFormatting>
  <conditionalFormatting sqref="N4:P4">
    <cfRule type="expression" dxfId="11" priority="15">
      <formula>$W$9&lt;&gt;0</formula>
    </cfRule>
  </conditionalFormatting>
  <conditionalFormatting sqref="N6:O6">
    <cfRule type="expression" dxfId="10" priority="16">
      <formula>$W$11&lt;&gt;0</formula>
    </cfRule>
  </conditionalFormatting>
  <conditionalFormatting sqref="Q4:S4">
    <cfRule type="expression" dxfId="9" priority="8" stopIfTrue="1">
      <formula>$W$10&lt;&gt;0</formula>
    </cfRule>
  </conditionalFormatting>
  <conditionalFormatting sqref="Q5:S5">
    <cfRule type="expression" dxfId="8" priority="9" stopIfTrue="1">
      <formula>$W$11&lt;&gt;0</formula>
    </cfRule>
  </conditionalFormatting>
  <conditionalFormatting sqref="Q6:S6">
    <cfRule type="expression" dxfId="7" priority="10" stopIfTrue="1">
      <formula>$W$12&lt;&gt;0</formula>
    </cfRule>
  </conditionalFormatting>
  <conditionalFormatting sqref="T4:V4">
    <cfRule type="expression" dxfId="6" priority="4" stopIfTrue="1">
      <formula>$W$11&lt;&gt;0</formula>
    </cfRule>
  </conditionalFormatting>
  <conditionalFormatting sqref="T5:V5">
    <cfRule type="expression" dxfId="5" priority="5" stopIfTrue="1">
      <formula>$W$12&lt;&gt;0</formula>
    </cfRule>
  </conditionalFormatting>
  <conditionalFormatting sqref="T6:V6">
    <cfRule type="expression" dxfId="4" priority="6" stopIfTrue="1">
      <formula>$W$13&lt;&gt;0</formula>
    </cfRule>
  </conditionalFormatting>
  <conditionalFormatting sqref="T4:V4">
    <cfRule type="expression" dxfId="3" priority="7">
      <formula>$W$11&lt;&gt;0</formula>
    </cfRule>
  </conditionalFormatting>
  <conditionalFormatting sqref="AA4:AC4">
    <cfRule type="expression" dxfId="2" priority="1" stopIfTrue="1">
      <formula>$W$10&lt;&gt;0</formula>
    </cfRule>
  </conditionalFormatting>
  <conditionalFormatting sqref="AA5:AC5">
    <cfRule type="expression" dxfId="1" priority="2" stopIfTrue="1">
      <formula>$W$11&lt;&gt;0</formula>
    </cfRule>
  </conditionalFormatting>
  <conditionalFormatting sqref="AA6:AC6">
    <cfRule type="expression" dxfId="0" priority="3" stopIfTrue="1">
      <formula>$W$12&lt;&gt;0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BI121"/>
  <sheetViews>
    <sheetView zoomScale="60" zoomScaleNormal="60" workbookViewId="0">
      <selection activeCell="H46" sqref="H46"/>
    </sheetView>
  </sheetViews>
  <sheetFormatPr baseColWidth="10" defaultColWidth="11.46484375" defaultRowHeight="12.75" x14ac:dyDescent="0.35"/>
  <cols>
    <col min="1" max="1" width="4" style="368" bestFit="1" customWidth="1"/>
    <col min="2" max="12" width="11.46484375" style="368"/>
    <col min="13" max="13" width="4.19921875" style="368" customWidth="1"/>
    <col min="14" max="15" width="10.46484375" style="368" customWidth="1"/>
    <col min="16" max="17" width="11.46484375" style="368" customWidth="1"/>
    <col min="18" max="25" width="11.46484375" style="368"/>
    <col min="26" max="26" width="3.46484375" style="531" customWidth="1"/>
    <col min="27" max="41" width="11.46484375" style="368"/>
    <col min="42" max="42" width="3.53125" style="368" customWidth="1"/>
    <col min="43" max="57" width="11.46484375" style="368"/>
    <col min="58" max="58" width="5.46484375" style="368" customWidth="1"/>
    <col min="59" max="16384" width="11.46484375" style="368"/>
  </cols>
  <sheetData>
    <row r="1" spans="1:61" ht="13.15" thickBot="1" x14ac:dyDescent="0.4">
      <c r="B1" s="470" t="s">
        <v>179</v>
      </c>
      <c r="O1" s="368">
        <f>COLUMN(O5)</f>
        <v>15</v>
      </c>
      <c r="AB1" s="470">
        <f>COLUMN(AB5)</f>
        <v>28</v>
      </c>
      <c r="AC1" s="470" t="s">
        <v>160</v>
      </c>
      <c r="AE1" s="532" t="s">
        <v>161</v>
      </c>
      <c r="AF1" s="486">
        <f>Querkraft!D6</f>
        <v>2.4007966621862664E-2</v>
      </c>
      <c r="AH1" s="532" t="s">
        <v>162</v>
      </c>
      <c r="AI1" s="486">
        <f>(MAX(AB3:AL42)+MIN(AB3:AL42))/2</f>
        <v>0.14343702218905818</v>
      </c>
      <c r="AJ1" s="532" t="s">
        <v>163</v>
      </c>
      <c r="AK1" s="486">
        <f>(MAX(AB3:AL42)-MIN(AB3:AL42))/2</f>
        <v>13.143437022189058</v>
      </c>
      <c r="AR1" s="534">
        <f>COLUMN(AR4)</f>
        <v>44</v>
      </c>
      <c r="AS1" s="532" t="s">
        <v>164</v>
      </c>
      <c r="AT1" s="533">
        <f>(MAX(AR3:BB42)+MIN(AR3:BB42))/2</f>
        <v>-0.36953085182421574</v>
      </c>
      <c r="AU1" s="532" t="s">
        <v>165</v>
      </c>
      <c r="AV1" s="486">
        <f>(MAX(AR3:BB42)-MIN(AR3:BB42))/2</f>
        <v>4.3695308518242157</v>
      </c>
      <c r="AW1" s="470" t="s">
        <v>122</v>
      </c>
      <c r="AX1" s="368">
        <f>SQRT(AK1^2+AV1^2)</f>
        <v>13.850730544678632</v>
      </c>
      <c r="BG1" s="470" t="s">
        <v>126</v>
      </c>
    </row>
    <row r="2" spans="1:61" ht="13.15" thickBot="1" x14ac:dyDescent="0.4">
      <c r="A2" s="548" t="s">
        <v>13</v>
      </c>
      <c r="B2" s="429">
        <v>0</v>
      </c>
      <c r="C2" s="483">
        <v>0</v>
      </c>
      <c r="D2" s="483">
        <v>0.2</v>
      </c>
      <c r="E2" s="483">
        <v>0.3</v>
      </c>
      <c r="F2" s="483">
        <v>0.4</v>
      </c>
      <c r="G2" s="483">
        <v>0.5</v>
      </c>
      <c r="H2" s="483">
        <v>0.6</v>
      </c>
      <c r="I2" s="483">
        <v>0.7</v>
      </c>
      <c r="J2" s="483">
        <v>0.8</v>
      </c>
      <c r="K2" s="483">
        <v>0.9</v>
      </c>
      <c r="L2" s="430">
        <v>1</v>
      </c>
      <c r="N2" s="548" t="s">
        <v>170</v>
      </c>
      <c r="O2" s="429">
        <v>0</v>
      </c>
      <c r="P2" s="483">
        <v>0.1</v>
      </c>
      <c r="Q2" s="483">
        <v>0.2</v>
      </c>
      <c r="R2" s="483">
        <v>0.3</v>
      </c>
      <c r="S2" s="483">
        <v>0.4</v>
      </c>
      <c r="T2" s="483">
        <v>0.5</v>
      </c>
      <c r="U2" s="483">
        <v>0.6</v>
      </c>
      <c r="V2" s="483">
        <v>0.7</v>
      </c>
      <c r="W2" s="483">
        <v>0.8</v>
      </c>
      <c r="X2" s="483">
        <v>0.9</v>
      </c>
      <c r="Y2" s="430">
        <v>1</v>
      </c>
      <c r="AA2" s="548" t="s">
        <v>13</v>
      </c>
      <c r="AB2" s="429">
        <v>0</v>
      </c>
      <c r="AC2" s="483">
        <v>0.1</v>
      </c>
      <c r="AD2" s="483">
        <v>0.2</v>
      </c>
      <c r="AE2" s="483">
        <v>0.3</v>
      </c>
      <c r="AF2" s="483">
        <v>0.4</v>
      </c>
      <c r="AG2" s="483">
        <v>0.5</v>
      </c>
      <c r="AH2" s="483">
        <v>0.6</v>
      </c>
      <c r="AI2" s="483">
        <v>0.7</v>
      </c>
      <c r="AJ2" s="483">
        <v>0.8</v>
      </c>
      <c r="AK2" s="483">
        <v>0.9</v>
      </c>
      <c r="AL2" s="430">
        <v>1</v>
      </c>
      <c r="AM2" s="429">
        <v>1</v>
      </c>
      <c r="AN2" s="483">
        <v>0</v>
      </c>
      <c r="AO2" s="430">
        <v>0</v>
      </c>
      <c r="AQ2" s="549" t="s">
        <v>170</v>
      </c>
      <c r="AR2" s="429">
        <v>0</v>
      </c>
      <c r="AS2" s="483">
        <v>0.1</v>
      </c>
      <c r="AT2" s="483">
        <v>0.2</v>
      </c>
      <c r="AU2" s="483">
        <v>0.3</v>
      </c>
      <c r="AV2" s="483">
        <v>0.4</v>
      </c>
      <c r="AW2" s="483">
        <v>0.5</v>
      </c>
      <c r="AX2" s="483">
        <v>0.6</v>
      </c>
      <c r="AY2" s="483">
        <v>0.7</v>
      </c>
      <c r="AZ2" s="483">
        <v>0.8</v>
      </c>
      <c r="BA2" s="483">
        <v>0.9</v>
      </c>
      <c r="BB2" s="430">
        <v>1</v>
      </c>
      <c r="BC2" s="550">
        <v>1</v>
      </c>
      <c r="BD2" s="440">
        <v>0</v>
      </c>
      <c r="BE2" s="441">
        <v>0</v>
      </c>
      <c r="BG2" s="537" t="s">
        <v>162</v>
      </c>
      <c r="BH2" s="443">
        <f>PlotQ!$AI$1</f>
        <v>0.14343702218905818</v>
      </c>
      <c r="BI2" s="449"/>
    </row>
    <row r="3" spans="1:61" x14ac:dyDescent="0.35">
      <c r="A3" s="495">
        <v>1</v>
      </c>
      <c r="B3" s="448">
        <v>0</v>
      </c>
      <c r="C3" s="493">
        <v>0</v>
      </c>
      <c r="D3" s="493">
        <v>0</v>
      </c>
      <c r="E3" s="493">
        <v>0</v>
      </c>
      <c r="F3" s="493">
        <v>0</v>
      </c>
      <c r="G3" s="493">
        <v>0</v>
      </c>
      <c r="H3" s="493">
        <v>0</v>
      </c>
      <c r="I3" s="493">
        <v>0</v>
      </c>
      <c r="J3" s="493">
        <v>0</v>
      </c>
      <c r="K3" s="493">
        <v>0</v>
      </c>
      <c r="L3" s="449">
        <v>0</v>
      </c>
      <c r="N3" s="495">
        <v>1</v>
      </c>
      <c r="O3" s="448">
        <v>0</v>
      </c>
      <c r="P3" s="493">
        <v>0</v>
      </c>
      <c r="Q3" s="493">
        <v>0</v>
      </c>
      <c r="R3" s="493">
        <v>0</v>
      </c>
      <c r="S3" s="493">
        <v>0</v>
      </c>
      <c r="T3" s="493">
        <v>0</v>
      </c>
      <c r="U3" s="493">
        <v>0</v>
      </c>
      <c r="V3" s="493">
        <v>0</v>
      </c>
      <c r="W3" s="493">
        <v>0</v>
      </c>
      <c r="X3" s="493">
        <v>0</v>
      </c>
      <c r="Y3" s="449">
        <v>0</v>
      </c>
      <c r="AA3" s="496">
        <v>1</v>
      </c>
      <c r="AB3" s="538">
        <f>IF(ISNUMBER(System!$C4),PlotData!B4+ Querkraft!$E$2*$AF$1*B3,PlotData!$CB$3)</f>
        <v>-13</v>
      </c>
      <c r="AC3" s="539">
        <f>IF(ISNUMBER(System!$C4),PlotData!C4+ Querkraft!$E$2*$AF$1*C3,PlotData!$CB$3)</f>
        <v>-12.4</v>
      </c>
      <c r="AD3" s="539">
        <f>IF(ISNUMBER(System!$C4),PlotData!D4+ Querkraft!$E$2*$AF$1*D3,PlotData!$CB$3)</f>
        <v>-11.8</v>
      </c>
      <c r="AE3" s="539">
        <f>IF(ISNUMBER(System!$C4),PlotData!E4+ Querkraft!$E$2*$AF$1*E3,PlotData!$CB$3)</f>
        <v>-11.200000000000001</v>
      </c>
      <c r="AF3" s="539">
        <f>IF(ISNUMBER(System!$C4),PlotData!F4+Querkraft!$E$2* $AF$1*F3,PlotData!$CB$3)</f>
        <v>-10.600000000000001</v>
      </c>
      <c r="AG3" s="539">
        <f>IF(ISNUMBER(System!$C4),PlotData!G4+ Querkraft!$E$2*$AF$1*G3,PlotData!$CB$3)</f>
        <v>-10.000000000000002</v>
      </c>
      <c r="AH3" s="539">
        <f>IF(ISNUMBER(System!$C4),PlotData!H4+Querkraft!$E$2* $AF$1*H3,PlotData!$CB$3)</f>
        <v>-9.4000000000000021</v>
      </c>
      <c r="AI3" s="539">
        <f>IF(ISNUMBER(System!$C4),PlotData!I4+ Querkraft!$E$2*$AF$1*I3,PlotData!$CB$3)</f>
        <v>-8.8000000000000025</v>
      </c>
      <c r="AJ3" s="539">
        <f>IF(ISNUMBER(System!$C4),PlotData!J4+Querkraft!$E$2*$AF$1*J3,PlotData!$CB$3)</f>
        <v>-8.2000000000000028</v>
      </c>
      <c r="AK3" s="539">
        <f>IF(ISNUMBER(System!$C4),PlotData!K4+ Querkraft!$E$2*$AF$1*K3,PlotData!$CB$3)</f>
        <v>-7.6000000000000032</v>
      </c>
      <c r="AL3" s="540">
        <f>IF(ISNUMBER(System!$C4),PlotData!L4+ Querkraft!$E$2*$AF$1*L3,PlotData!$CB$3)</f>
        <v>-7.0000000000000036</v>
      </c>
      <c r="AM3" s="538">
        <f>IF(ISNUMBER(System!$C4),PlotData!L4,PlotData!$CB$3)</f>
        <v>-7.0000000000000036</v>
      </c>
      <c r="AN3" s="539">
        <f>IF(ISNUMBER(System!$C4),PlotData!B4,PlotData!$CB$3)</f>
        <v>-13</v>
      </c>
      <c r="AO3" s="551">
        <f>IF(ISNUMBER(System!$C4),AB3,PlotData!$CB$3)</f>
        <v>-13</v>
      </c>
      <c r="AQ3" s="495">
        <v>1</v>
      </c>
      <c r="AR3" s="541">
        <f>IF(ISNUMBER(System!$C4),PlotData!O4+ Querkraft!$E$2*$AF$1*O3,PlotData!$CB$4)</f>
        <v>4</v>
      </c>
      <c r="AS3" s="539">
        <f>IF(ISNUMBER(System!$C4),PlotData!P4+Querkraft!$E$2* $AF$1*P3,PlotData!$CB$4)</f>
        <v>4</v>
      </c>
      <c r="AT3" s="539">
        <f>IF(ISNUMBER(System!$C4),PlotData!Q4+Querkraft!$E$2*$AF$1*Q3,PlotData!$CB$4)</f>
        <v>4</v>
      </c>
      <c r="AU3" s="539">
        <f>IF(ISNUMBER(System!$C4),PlotData!R4+ Querkraft!$E$2*$AF$1*R3,PlotData!$CB$4)</f>
        <v>4</v>
      </c>
      <c r="AV3" s="539">
        <f>IF(ISNUMBER(System!$C4),PlotData!S4+ Querkraft!$E$2*$AF$1*S3,PlotData!$CB$4)</f>
        <v>4</v>
      </c>
      <c r="AW3" s="539">
        <f>IF(ISNUMBER(System!$C4),PlotData!T4+ Querkraft!$E$2*$AF$1*T3,PlotData!$CB$4)</f>
        <v>4</v>
      </c>
      <c r="AX3" s="539">
        <f>IF(ISNUMBER(System!$C4),PlotData!U4+ Querkraft!$E$2*$AF$1*U3,PlotData!$CB$4)</f>
        <v>4</v>
      </c>
      <c r="AY3" s="539">
        <f>IF(ISNUMBER(System!$C4),PlotData!V4+ Querkraft!$E$2*$AF$1*V3,PlotData!$CB$4)</f>
        <v>4</v>
      </c>
      <c r="AZ3" s="539">
        <f>IF(ISNUMBER(System!$C4),PlotData!W4+ Querkraft!$E$2*$AF$1*W3,PlotData!$CB$4)</f>
        <v>4</v>
      </c>
      <c r="BA3" s="539">
        <f>IF(ISNUMBER(System!$C4),PlotData!X4+Querkraft!$E$2* $AF$1*X3,PlotData!$CB$4)</f>
        <v>4</v>
      </c>
      <c r="BB3" s="540">
        <f>IF(ISNUMBER(System!$C4),PlotData!Y4+Querkraft!$E$2*$AF$1*Y3,PlotData!$CB$4)</f>
        <v>4</v>
      </c>
      <c r="BC3" s="538">
        <f>IF(ISNUMBER(System!$C4),PlotData!Y4, PlotData!CB$4)</f>
        <v>4</v>
      </c>
      <c r="BD3" s="539">
        <f>IF(ISNUMBER(System!$C4),PlotData!O4, PlotData!$CB$4)</f>
        <v>4</v>
      </c>
      <c r="BE3" s="540">
        <f>IF(ISNUMBER(System!$C4), AR3,PlotData!$CB$4)</f>
        <v>4</v>
      </c>
      <c r="BG3" s="423" t="s">
        <v>171</v>
      </c>
      <c r="BH3" s="473">
        <f>PlotQ!$AT$1</f>
        <v>-0.36953085182421574</v>
      </c>
      <c r="BI3" s="502"/>
    </row>
    <row r="4" spans="1:61" x14ac:dyDescent="0.35">
      <c r="A4" s="503">
        <v>2</v>
      </c>
      <c r="B4" s="501">
        <v>0</v>
      </c>
      <c r="C4" s="473">
        <v>0</v>
      </c>
      <c r="D4" s="473">
        <v>0</v>
      </c>
      <c r="E4" s="473">
        <v>0</v>
      </c>
      <c r="F4" s="473">
        <v>0</v>
      </c>
      <c r="G4" s="473">
        <v>0</v>
      </c>
      <c r="H4" s="473">
        <v>0</v>
      </c>
      <c r="I4" s="473">
        <v>0</v>
      </c>
      <c r="J4" s="473">
        <v>0</v>
      </c>
      <c r="K4" s="473">
        <v>0</v>
      </c>
      <c r="L4" s="502">
        <v>0</v>
      </c>
      <c r="N4" s="503">
        <v>2</v>
      </c>
      <c r="O4" s="501">
        <v>0</v>
      </c>
      <c r="P4" s="473">
        <v>0</v>
      </c>
      <c r="Q4" s="473">
        <v>0</v>
      </c>
      <c r="R4" s="473">
        <v>0</v>
      </c>
      <c r="S4" s="473">
        <v>0</v>
      </c>
      <c r="T4" s="473">
        <v>0</v>
      </c>
      <c r="U4" s="473">
        <v>0</v>
      </c>
      <c r="V4" s="473">
        <v>0</v>
      </c>
      <c r="W4" s="473">
        <v>0</v>
      </c>
      <c r="X4" s="473">
        <v>0</v>
      </c>
      <c r="Y4" s="502">
        <v>0</v>
      </c>
      <c r="AA4" s="504">
        <v>2</v>
      </c>
      <c r="AB4" s="501">
        <f>IF(ISNUMBER(System!$C5),PlotData!B5+ Querkraft!$E$2*$AF$1*B4,PlotData!$CB$3)</f>
        <v>-7</v>
      </c>
      <c r="AC4" s="473">
        <f>IF(ISNUMBER(System!$C5),PlotData!C5+ Querkraft!$E$2*$AF$1*C4,PlotData!$CB$3)</f>
        <v>-6.4</v>
      </c>
      <c r="AD4" s="473">
        <f>IF(ISNUMBER(System!$C5),PlotData!D5+ Querkraft!$E$2*$AF$1*D4,PlotData!$CB$3)</f>
        <v>-5.8000000000000007</v>
      </c>
      <c r="AE4" s="473">
        <f>IF(ISNUMBER(System!$C5),PlotData!E5+ Querkraft!$E$2*$AF$1*E4,PlotData!$CB$3)</f>
        <v>-5.2000000000000011</v>
      </c>
      <c r="AF4" s="473">
        <f>IF(ISNUMBER(System!$C5),PlotData!F5+Querkraft!$E$2* $AF$1*F4,PlotData!$CB$3)</f>
        <v>-4.6000000000000014</v>
      </c>
      <c r="AG4" s="473">
        <f>IF(ISNUMBER(System!$C5),PlotData!G5+ Querkraft!$E$2*$AF$1*G4,PlotData!$CB$3)</f>
        <v>-4.0000000000000018</v>
      </c>
      <c r="AH4" s="473">
        <f>IF(ISNUMBER(System!$C5),PlotData!H5+Querkraft!$E$2* $AF$1*H4,PlotData!$CB$3)</f>
        <v>-3.4000000000000017</v>
      </c>
      <c r="AI4" s="473">
        <f>IF(ISNUMBER(System!$C5),PlotData!I5+ Querkraft!$E$2*$AF$1*I4,PlotData!$CB$3)</f>
        <v>-2.8000000000000016</v>
      </c>
      <c r="AJ4" s="473">
        <f>IF(ISNUMBER(System!$C5),PlotData!J5+Querkraft!$E$2*$AF$1*J4,PlotData!$CB$3)</f>
        <v>-2.2000000000000015</v>
      </c>
      <c r="AK4" s="473">
        <f>IF(ISNUMBER(System!$C5),PlotData!K5+ Querkraft!$E$2*$AF$1*K4,PlotData!$CB$3)</f>
        <v>-1.6000000000000014</v>
      </c>
      <c r="AL4" s="502">
        <f>IF(ISNUMBER(System!$C5),PlotData!L5+ Querkraft!$E$2*$AF$1*L4,PlotData!$CB$3)</f>
        <v>-1.0000000000000013</v>
      </c>
      <c r="AM4" s="501">
        <f>IF(ISNUMBER(System!$C5),PlotData!L5,PlotData!$CB$3)</f>
        <v>-1.0000000000000013</v>
      </c>
      <c r="AN4" s="473">
        <f>IF(ISNUMBER(System!$C5),PlotData!B5,PlotData!$CB$3)</f>
        <v>-7</v>
      </c>
      <c r="AO4" s="390">
        <f>IF(ISNUMBER(System!$C5),AB4,PlotData!$CB$3)</f>
        <v>-7</v>
      </c>
      <c r="AQ4" s="503">
        <v>2</v>
      </c>
      <c r="AR4" s="542">
        <f>IF(ISNUMBER(System!$C5),PlotData!O5+ Querkraft!$E$2*$AF$1*O4,PlotData!$CB$4)</f>
        <v>4</v>
      </c>
      <c r="AS4" s="473">
        <f>IF(ISNUMBER(System!$C5),PlotData!P5+Querkraft!$E$2* $AF$1*P4,PlotData!$CB$4)</f>
        <v>4</v>
      </c>
      <c r="AT4" s="473">
        <f>IF(ISNUMBER(System!$C5),PlotData!Q5+Querkraft!$E$2*$AF$1*Q4,PlotData!$CB$4)</f>
        <v>4</v>
      </c>
      <c r="AU4" s="473">
        <f>IF(ISNUMBER(System!$C5),PlotData!R5+ Querkraft!$E$2*$AF$1*R4,PlotData!$CB$4)</f>
        <v>4</v>
      </c>
      <c r="AV4" s="473">
        <f>IF(ISNUMBER(System!$C5),PlotData!S5+ Querkraft!$E$2*$AF$1*S4,PlotData!$CB$4)</f>
        <v>4</v>
      </c>
      <c r="AW4" s="473">
        <f>IF(ISNUMBER(System!$C5),PlotData!T5+ Querkraft!$E$2*$AF$1*T4,PlotData!$CB$4)</f>
        <v>4</v>
      </c>
      <c r="AX4" s="473">
        <f>IF(ISNUMBER(System!$C5),PlotData!U5+ Querkraft!$E$2*$AF$1*U4,PlotData!$CB$4)</f>
        <v>4</v>
      </c>
      <c r="AY4" s="473">
        <f>IF(ISNUMBER(System!$C5),PlotData!V5+ Querkraft!$E$2*$AF$1*V4,PlotData!$CB$4)</f>
        <v>4</v>
      </c>
      <c r="AZ4" s="473">
        <f>IF(ISNUMBER(System!$C5),PlotData!W5+ Querkraft!$E$2*$AF$1*W4,PlotData!$CB$4)</f>
        <v>4</v>
      </c>
      <c r="BA4" s="473">
        <f>IF(ISNUMBER(System!$C5),PlotData!X5+Querkraft!$E$2* $AF$1*X4,PlotData!$CB$4)</f>
        <v>4</v>
      </c>
      <c r="BB4" s="502">
        <f>IF(ISNUMBER(System!$C5),PlotData!Y5+Querkraft!$E$2*$AF$1*Y4,PlotData!$CB$4)</f>
        <v>4</v>
      </c>
      <c r="BC4" s="501">
        <f>IF(ISNUMBER(System!$C5),PlotData!Y5, PlotData!CB$4)</f>
        <v>4</v>
      </c>
      <c r="BD4" s="473">
        <f>IF(ISNUMBER(System!$C5),PlotData!O5, PlotData!$CB$4)</f>
        <v>4</v>
      </c>
      <c r="BE4" s="502">
        <f>IF(ISNUMBER(System!$C5), AR4,PlotData!$CB$4)</f>
        <v>4</v>
      </c>
      <c r="BG4" s="423" t="s">
        <v>122</v>
      </c>
      <c r="BH4" s="473">
        <f>BH5 * PlotQ!$AX$1</f>
        <v>13.850730544678632</v>
      </c>
      <c r="BI4" s="502"/>
    </row>
    <row r="5" spans="1:61" x14ac:dyDescent="0.35">
      <c r="A5" s="503">
        <v>3</v>
      </c>
      <c r="B5" s="501">
        <v>0</v>
      </c>
      <c r="C5" s="473">
        <v>0</v>
      </c>
      <c r="D5" s="473">
        <v>0</v>
      </c>
      <c r="E5" s="473">
        <v>0</v>
      </c>
      <c r="F5" s="473">
        <v>0</v>
      </c>
      <c r="G5" s="473">
        <v>0</v>
      </c>
      <c r="H5" s="473">
        <v>0</v>
      </c>
      <c r="I5" s="473">
        <v>0</v>
      </c>
      <c r="J5" s="473">
        <v>0</v>
      </c>
      <c r="K5" s="473">
        <v>0</v>
      </c>
      <c r="L5" s="502">
        <v>0</v>
      </c>
      <c r="N5" s="503">
        <v>3</v>
      </c>
      <c r="O5" s="501">
        <v>0</v>
      </c>
      <c r="P5" s="473">
        <v>0</v>
      </c>
      <c r="Q5" s="473">
        <v>0</v>
      </c>
      <c r="R5" s="473">
        <v>0</v>
      </c>
      <c r="S5" s="473">
        <v>0</v>
      </c>
      <c r="T5" s="473">
        <v>0</v>
      </c>
      <c r="U5" s="473">
        <v>0</v>
      </c>
      <c r="V5" s="473">
        <v>0</v>
      </c>
      <c r="W5" s="473">
        <v>0</v>
      </c>
      <c r="X5" s="473">
        <v>0</v>
      </c>
      <c r="Y5" s="502">
        <v>0</v>
      </c>
      <c r="AA5" s="504">
        <v>3</v>
      </c>
      <c r="AB5" s="501">
        <f>IF(ISNUMBER(System!$C6),PlotData!B6+ Querkraft!$E$2*$AF$1*B5,PlotData!$CB$3)</f>
        <v>-7</v>
      </c>
      <c r="AC5" s="473">
        <f>IF(ISNUMBER(System!$C6),PlotData!C6+ Querkraft!$E$2*$AF$1*C5,PlotData!$CB$3)</f>
        <v>-7</v>
      </c>
      <c r="AD5" s="473">
        <f>IF(ISNUMBER(System!$C6),PlotData!D6+ Querkraft!$E$2*$AF$1*D5,PlotData!$CB$3)</f>
        <v>-7</v>
      </c>
      <c r="AE5" s="473">
        <f>IF(ISNUMBER(System!$C6),PlotData!E6+ Querkraft!$E$2*$AF$1*E5,PlotData!$CB$3)</f>
        <v>-7</v>
      </c>
      <c r="AF5" s="473">
        <f>IF(ISNUMBER(System!$C6),PlotData!F6+Querkraft!$E$2* $AF$1*F5,PlotData!$CB$3)</f>
        <v>-7</v>
      </c>
      <c r="AG5" s="473">
        <f>IF(ISNUMBER(System!$C6),PlotData!G6+ Querkraft!$E$2*$AF$1*G5,PlotData!$CB$3)</f>
        <v>-7</v>
      </c>
      <c r="AH5" s="473">
        <f>IF(ISNUMBER(System!$C6),PlotData!H6+Querkraft!$E$2* $AF$1*H5,PlotData!$CB$3)</f>
        <v>-7</v>
      </c>
      <c r="AI5" s="473">
        <f>IF(ISNUMBER(System!$C6),PlotData!I6+ Querkraft!$E$2*$AF$1*I5,PlotData!$CB$3)</f>
        <v>-7</v>
      </c>
      <c r="AJ5" s="473">
        <f>IF(ISNUMBER(System!$C6),PlotData!J6+Querkraft!$E$2*$AF$1*J5,PlotData!$CB$3)</f>
        <v>-7</v>
      </c>
      <c r="AK5" s="473">
        <f>IF(ISNUMBER(System!$C6),PlotData!K6+ Querkraft!$E$2*$AF$1*K5,PlotData!$CB$3)</f>
        <v>-7</v>
      </c>
      <c r="AL5" s="502">
        <f>IF(ISNUMBER(System!$C6),PlotData!L6+ Querkraft!$E$2*$AF$1*L5,PlotData!$CB$3)</f>
        <v>-7</v>
      </c>
      <c r="AM5" s="501">
        <f>IF(ISNUMBER(System!$C6),PlotData!L6,PlotData!$CB$3)</f>
        <v>-7</v>
      </c>
      <c r="AN5" s="473">
        <f>IF(ISNUMBER(System!$C6),PlotData!B6,PlotData!$CB$3)</f>
        <v>-7</v>
      </c>
      <c r="AO5" s="390">
        <f>IF(ISNUMBER(System!$C6),AB5,PlotData!$CB$3)</f>
        <v>-7</v>
      </c>
      <c r="AQ5" s="503">
        <v>3</v>
      </c>
      <c r="AR5" s="542">
        <f>IF(ISNUMBER(System!$C6),PlotData!O6+ Querkraft!$E$2*$AF$1*O5,PlotData!$CB$4)</f>
        <v>4</v>
      </c>
      <c r="AS5" s="473">
        <f>IF(ISNUMBER(System!$C6),PlotData!P6+Querkraft!$E$2* $AF$1*P5,PlotData!$CB$4)</f>
        <v>3.4</v>
      </c>
      <c r="AT5" s="473">
        <f>IF(ISNUMBER(System!$C6),PlotData!Q6+Querkraft!$E$2*$AF$1*Q5,PlotData!$CB$4)</f>
        <v>2.8</v>
      </c>
      <c r="AU5" s="473">
        <f>IF(ISNUMBER(System!$C6),PlotData!R6+ Querkraft!$E$2*$AF$1*R5,PlotData!$CB$4)</f>
        <v>2.1999999999999997</v>
      </c>
      <c r="AV5" s="473">
        <f>IF(ISNUMBER(System!$C6),PlotData!S6+ Querkraft!$E$2*$AF$1*S5,PlotData!$CB$4)</f>
        <v>1.5999999999999996</v>
      </c>
      <c r="AW5" s="473">
        <f>IF(ISNUMBER(System!$C6),PlotData!T6+ Querkraft!$E$2*$AF$1*T5,PlotData!$CB$4)</f>
        <v>0.99999999999999956</v>
      </c>
      <c r="AX5" s="473">
        <f>IF(ISNUMBER(System!$C6),PlotData!U6+ Querkraft!$E$2*$AF$1*U5,PlotData!$CB$4)</f>
        <v>0.39999999999999947</v>
      </c>
      <c r="AY5" s="473">
        <f>IF(ISNUMBER(System!$C6),PlotData!V6+ Querkraft!$E$2*$AF$1*V5,PlotData!$CB$4)</f>
        <v>-0.20000000000000062</v>
      </c>
      <c r="AZ5" s="473">
        <f>IF(ISNUMBER(System!$C6),PlotData!W6+ Querkraft!$E$2*$AF$1*W5,PlotData!$CB$4)</f>
        <v>-0.80000000000000071</v>
      </c>
      <c r="BA5" s="473">
        <f>IF(ISNUMBER(System!$C6),PlotData!X6+Querkraft!$E$2* $AF$1*X5,PlotData!$CB$4)</f>
        <v>-1.4000000000000008</v>
      </c>
      <c r="BB5" s="502">
        <f>IF(ISNUMBER(System!$C6),PlotData!Y6+Querkraft!$E$2*$AF$1*Y5,PlotData!$CB$4)</f>
        <v>-2.0000000000000009</v>
      </c>
      <c r="BC5" s="501">
        <f>IF(ISNUMBER(System!$C6),PlotData!Y6, PlotData!CB$4)</f>
        <v>-2.0000000000000009</v>
      </c>
      <c r="BD5" s="473">
        <f>IF(ISNUMBER(System!$C6),PlotData!O6, PlotData!$CB$4)</f>
        <v>4</v>
      </c>
      <c r="BE5" s="502">
        <f>IF(ISNUMBER(System!$C6), AR5,PlotData!$CB$4)</f>
        <v>4</v>
      </c>
      <c r="BG5" s="423" t="s">
        <v>172</v>
      </c>
      <c r="BH5" s="473">
        <f>1/Querkraft!$G$2</f>
        <v>1</v>
      </c>
      <c r="BI5" s="502"/>
    </row>
    <row r="6" spans="1:61" x14ac:dyDescent="0.35">
      <c r="A6" s="503">
        <v>4</v>
      </c>
      <c r="B6" s="501">
        <v>0</v>
      </c>
      <c r="C6" s="473">
        <v>0</v>
      </c>
      <c r="D6" s="473">
        <v>0</v>
      </c>
      <c r="E6" s="473">
        <v>0</v>
      </c>
      <c r="F6" s="473">
        <v>0</v>
      </c>
      <c r="G6" s="473">
        <v>0</v>
      </c>
      <c r="H6" s="473">
        <v>0</v>
      </c>
      <c r="I6" s="473">
        <v>0</v>
      </c>
      <c r="J6" s="473">
        <v>0</v>
      </c>
      <c r="K6" s="473">
        <v>0</v>
      </c>
      <c r="L6" s="502">
        <v>0</v>
      </c>
      <c r="N6" s="503">
        <v>4</v>
      </c>
      <c r="O6" s="501">
        <v>0</v>
      </c>
      <c r="P6" s="473">
        <v>0</v>
      </c>
      <c r="Q6" s="473">
        <v>0</v>
      </c>
      <c r="R6" s="473">
        <v>0</v>
      </c>
      <c r="S6" s="473">
        <v>0</v>
      </c>
      <c r="T6" s="473">
        <v>0</v>
      </c>
      <c r="U6" s="473">
        <v>0</v>
      </c>
      <c r="V6" s="473">
        <v>0</v>
      </c>
      <c r="W6" s="473">
        <v>0</v>
      </c>
      <c r="X6" s="473">
        <v>0</v>
      </c>
      <c r="Y6" s="502">
        <v>0</v>
      </c>
      <c r="AA6" s="504">
        <v>4</v>
      </c>
      <c r="AB6" s="501">
        <f>IF(ISNUMBER(System!$C7),PlotData!B7+ Querkraft!$E$2*$AF$1*B6,PlotData!$CB$3)</f>
        <v>-1</v>
      </c>
      <c r="AC6" s="473">
        <f>IF(ISNUMBER(System!$C7),PlotData!C7+ Querkraft!$E$2*$AF$1*C6,PlotData!$CB$3)</f>
        <v>-1</v>
      </c>
      <c r="AD6" s="473">
        <f>IF(ISNUMBER(System!$C7),PlotData!D7+ Querkraft!$E$2*$AF$1*D6,PlotData!$CB$3)</f>
        <v>-1</v>
      </c>
      <c r="AE6" s="473">
        <f>IF(ISNUMBER(System!$C7),PlotData!E7+ Querkraft!$E$2*$AF$1*E6,PlotData!$CB$3)</f>
        <v>-1</v>
      </c>
      <c r="AF6" s="473">
        <f>IF(ISNUMBER(System!$C7),PlotData!F7+Querkraft!$E$2* $AF$1*F6,PlotData!$CB$3)</f>
        <v>-1</v>
      </c>
      <c r="AG6" s="473">
        <f>IF(ISNUMBER(System!$C7),PlotData!G7+ Querkraft!$E$2*$AF$1*G6,PlotData!$CB$3)</f>
        <v>-1</v>
      </c>
      <c r="AH6" s="473">
        <f>IF(ISNUMBER(System!$C7),PlotData!H7+Querkraft!$E$2* $AF$1*H6,PlotData!$CB$3)</f>
        <v>-1</v>
      </c>
      <c r="AI6" s="473">
        <f>IF(ISNUMBER(System!$C7),PlotData!I7+ Querkraft!$E$2*$AF$1*I6,PlotData!$CB$3)</f>
        <v>-1</v>
      </c>
      <c r="AJ6" s="473">
        <f>IF(ISNUMBER(System!$C7),PlotData!J7+Querkraft!$E$2*$AF$1*J6,PlotData!$CB$3)</f>
        <v>-1</v>
      </c>
      <c r="AK6" s="473">
        <f>IF(ISNUMBER(System!$C7),PlotData!K7+ Querkraft!$E$2*$AF$1*K6,PlotData!$CB$3)</f>
        <v>-1</v>
      </c>
      <c r="AL6" s="502">
        <f>IF(ISNUMBER(System!$C7),PlotData!L7+ Querkraft!$E$2*$AF$1*L6,PlotData!$CB$3)</f>
        <v>-1</v>
      </c>
      <c r="AM6" s="501">
        <f>IF(ISNUMBER(System!$C7),PlotData!L7,PlotData!$CB$3)</f>
        <v>-1</v>
      </c>
      <c r="AN6" s="473">
        <f>IF(ISNUMBER(System!$C7),PlotData!B7,PlotData!$CB$3)</f>
        <v>-1</v>
      </c>
      <c r="AO6" s="390">
        <f>IF(ISNUMBER(System!$C7),AB6,PlotData!$CB$3)</f>
        <v>-1</v>
      </c>
      <c r="AQ6" s="503">
        <v>4</v>
      </c>
      <c r="AR6" s="542">
        <f>IF(ISNUMBER(System!$C7),PlotData!O7+ Querkraft!$E$2*$AF$1*O6,PlotData!$CB$4)</f>
        <v>4</v>
      </c>
      <c r="AS6" s="473">
        <f>IF(ISNUMBER(System!$C7),PlotData!P7+Querkraft!$E$2* $AF$1*P6,PlotData!$CB$4)</f>
        <v>3.4</v>
      </c>
      <c r="AT6" s="473">
        <f>IF(ISNUMBER(System!$C7),PlotData!Q7+Querkraft!$E$2*$AF$1*Q6,PlotData!$CB$4)</f>
        <v>2.8</v>
      </c>
      <c r="AU6" s="473">
        <f>IF(ISNUMBER(System!$C7),PlotData!R7+ Querkraft!$E$2*$AF$1*R6,PlotData!$CB$4)</f>
        <v>2.1999999999999997</v>
      </c>
      <c r="AV6" s="473">
        <f>IF(ISNUMBER(System!$C7),PlotData!S7+ Querkraft!$E$2*$AF$1*S6,PlotData!$CB$4)</f>
        <v>1.5999999999999996</v>
      </c>
      <c r="AW6" s="473">
        <f>IF(ISNUMBER(System!$C7),PlotData!T7+ Querkraft!$E$2*$AF$1*T6,PlotData!$CB$4)</f>
        <v>0.99999999999999956</v>
      </c>
      <c r="AX6" s="473">
        <f>IF(ISNUMBER(System!$C7),PlotData!U7+ Querkraft!$E$2*$AF$1*U6,PlotData!$CB$4)</f>
        <v>0.39999999999999947</v>
      </c>
      <c r="AY6" s="473">
        <f>IF(ISNUMBER(System!$C7),PlotData!V7+ Querkraft!$E$2*$AF$1*V6,PlotData!$CB$4)</f>
        <v>-0.20000000000000062</v>
      </c>
      <c r="AZ6" s="473">
        <f>IF(ISNUMBER(System!$C7),PlotData!W7+ Querkraft!$E$2*$AF$1*W6,PlotData!$CB$4)</f>
        <v>-0.80000000000000071</v>
      </c>
      <c r="BA6" s="473">
        <f>IF(ISNUMBER(System!$C7),PlotData!X7+Querkraft!$E$2* $AF$1*X6,PlotData!$CB$4)</f>
        <v>-1.4000000000000008</v>
      </c>
      <c r="BB6" s="502">
        <f>IF(ISNUMBER(System!$C7),PlotData!Y7+Querkraft!$E$2*$AF$1*Y6,PlotData!$CB$4)</f>
        <v>-2.0000000000000009</v>
      </c>
      <c r="BC6" s="501">
        <f>IF(ISNUMBER(System!$C7),PlotData!Y7, PlotData!CB$4)</f>
        <v>-2.0000000000000009</v>
      </c>
      <c r="BD6" s="473">
        <f>IF(ISNUMBER(System!$C7),PlotData!O7, PlotData!$CB$4)</f>
        <v>4</v>
      </c>
      <c r="BE6" s="502">
        <f>IF(ISNUMBER(System!$C7), AR6,PlotData!$CB$4)</f>
        <v>4</v>
      </c>
      <c r="BG6" s="423" t="s">
        <v>173</v>
      </c>
      <c r="BH6" s="473">
        <f>BH2-BH4</f>
        <v>-13.707293522489573</v>
      </c>
      <c r="BI6" s="502">
        <f>BH3+BH4</f>
        <v>13.481199692854416</v>
      </c>
    </row>
    <row r="7" spans="1:61" x14ac:dyDescent="0.35">
      <c r="A7" s="503">
        <v>5</v>
      </c>
      <c r="B7" s="501">
        <v>136.90763970760233</v>
      </c>
      <c r="C7" s="473">
        <v>136.90763970760233</v>
      </c>
      <c r="D7" s="473">
        <v>136.90763970760233</v>
      </c>
      <c r="E7" s="473">
        <v>136.90763970760233</v>
      </c>
      <c r="F7" s="473">
        <v>136.90763970760233</v>
      </c>
      <c r="G7" s="473">
        <v>136.90763970760233</v>
      </c>
      <c r="H7" s="473">
        <v>136.90763970760233</v>
      </c>
      <c r="I7" s="473">
        <v>136.90763970760233</v>
      </c>
      <c r="J7" s="473">
        <v>136.90763970760233</v>
      </c>
      <c r="K7" s="473">
        <v>136.90763970760233</v>
      </c>
      <c r="L7" s="502">
        <v>136.90763970760233</v>
      </c>
      <c r="N7" s="503">
        <v>5</v>
      </c>
      <c r="O7" s="501">
        <v>-114.08969975633529</v>
      </c>
      <c r="P7" s="473">
        <v>-114.08969975633529</v>
      </c>
      <c r="Q7" s="473">
        <v>-114.08969975633529</v>
      </c>
      <c r="R7" s="473">
        <v>-114.08969975633529</v>
      </c>
      <c r="S7" s="473">
        <v>-114.08969975633529</v>
      </c>
      <c r="T7" s="473">
        <v>-114.08969975633529</v>
      </c>
      <c r="U7" s="473">
        <v>-114.08969975633529</v>
      </c>
      <c r="V7" s="473">
        <v>-114.08969975633529</v>
      </c>
      <c r="W7" s="473">
        <v>-114.08969975633529</v>
      </c>
      <c r="X7" s="473">
        <v>-114.08969975633529</v>
      </c>
      <c r="Y7" s="502">
        <v>-114.08969975633529</v>
      </c>
      <c r="AA7" s="504">
        <v>5</v>
      </c>
      <c r="AB7" s="501">
        <f>IF(ISNUMBER(System!$C8),PlotData!B8+ Querkraft!$E$2*$AF$1*B7,PlotData!$CB$3)</f>
        <v>13.286874044378116</v>
      </c>
      <c r="AC7" s="473">
        <f>IF(ISNUMBER(System!$C8),PlotData!C8+ Querkraft!$E$2*$AF$1*C7,PlotData!$CB$3)</f>
        <v>12.786874044378116</v>
      </c>
      <c r="AD7" s="473">
        <f>IF(ISNUMBER(System!$C8),PlotData!D8+ Querkraft!$E$2*$AF$1*D7,PlotData!$CB$3)</f>
        <v>12.286874044378116</v>
      </c>
      <c r="AE7" s="473">
        <f>IF(ISNUMBER(System!$C8),PlotData!E8+ Querkraft!$E$2*$AF$1*E7,PlotData!$CB$3)</f>
        <v>11.786874044378116</v>
      </c>
      <c r="AF7" s="473">
        <f>IF(ISNUMBER(System!$C8),PlotData!F8+Querkraft!$E$2* $AF$1*F7,PlotData!$CB$3)</f>
        <v>11.286874044378116</v>
      </c>
      <c r="AG7" s="473">
        <f>IF(ISNUMBER(System!$C8),PlotData!G8+ Querkraft!$E$2*$AF$1*G7,PlotData!$CB$3)</f>
        <v>10.786874044378116</v>
      </c>
      <c r="AH7" s="473">
        <f>IF(ISNUMBER(System!$C8),PlotData!H8+Querkraft!$E$2* $AF$1*H7,PlotData!$CB$3)</f>
        <v>10.286874044378116</v>
      </c>
      <c r="AI7" s="473">
        <f>IF(ISNUMBER(System!$C8),PlotData!I8+ Querkraft!$E$2*$AF$1*I7,PlotData!$CB$3)</f>
        <v>9.7868740443781164</v>
      </c>
      <c r="AJ7" s="473">
        <f>IF(ISNUMBER(System!$C8),PlotData!J8+Querkraft!$E$2*$AF$1*J7,PlotData!$CB$3)</f>
        <v>9.2868740443781164</v>
      </c>
      <c r="AK7" s="473">
        <f>IF(ISNUMBER(System!$C8),PlotData!K8+ Querkraft!$E$2*$AF$1*K7,PlotData!$CB$3)</f>
        <v>8.7868740443781164</v>
      </c>
      <c r="AL7" s="502">
        <f>IF(ISNUMBER(System!$C8),PlotData!L8+ Querkraft!$E$2*$AF$1*L7,PlotData!$CB$3)</f>
        <v>8.2868740443781164</v>
      </c>
      <c r="AM7" s="501">
        <f>IF(ISNUMBER(System!$C8),PlotData!L8,PlotData!$CB$3)</f>
        <v>5</v>
      </c>
      <c r="AN7" s="473">
        <f>IF(ISNUMBER(System!$C8),PlotData!B8,PlotData!$CB$3)</f>
        <v>10</v>
      </c>
      <c r="AO7" s="390">
        <f>IF(ISNUMBER(System!$C8),AB7,PlotData!$CB$3)</f>
        <v>13.286874044378116</v>
      </c>
      <c r="AQ7" s="503">
        <v>5</v>
      </c>
      <c r="AR7" s="542">
        <f>IF(ISNUMBER(System!$C8),PlotData!O8+ Querkraft!$E$2*$AF$1*O7,PlotData!$CB$4)</f>
        <v>1.2609382963515694</v>
      </c>
      <c r="AS7" s="473">
        <f>IF(ISNUMBER(System!$C8),PlotData!P8+Querkraft!$E$2* $AF$1*P7,PlotData!$CB$4)</f>
        <v>0.66093829635156931</v>
      </c>
      <c r="AT7" s="473">
        <f>IF(ISNUMBER(System!$C8),PlotData!Q8+Querkraft!$E$2*$AF$1*Q7,PlotData!$CB$4)</f>
        <v>6.0938296351569221E-2</v>
      </c>
      <c r="AU7" s="473">
        <f>IF(ISNUMBER(System!$C8),PlotData!R8+ Querkraft!$E$2*$AF$1*R7,PlotData!$CB$4)</f>
        <v>-0.53906170364843087</v>
      </c>
      <c r="AV7" s="473">
        <f>IF(ISNUMBER(System!$C8),PlotData!S8+ Querkraft!$E$2*$AF$1*S7,PlotData!$CB$4)</f>
        <v>-1.139061703648431</v>
      </c>
      <c r="AW7" s="473">
        <f>IF(ISNUMBER(System!$C8),PlotData!T8+ Querkraft!$E$2*$AF$1*T7,PlotData!$CB$4)</f>
        <v>-1.739061703648431</v>
      </c>
      <c r="AX7" s="473">
        <f>IF(ISNUMBER(System!$C8),PlotData!U8+ Querkraft!$E$2*$AF$1*U7,PlotData!$CB$4)</f>
        <v>-2.3390617036484311</v>
      </c>
      <c r="AY7" s="473">
        <f>IF(ISNUMBER(System!$C8),PlotData!V8+ Querkraft!$E$2*$AF$1*V7,PlotData!$CB$4)</f>
        <v>-2.9390617036484312</v>
      </c>
      <c r="AZ7" s="473">
        <f>IF(ISNUMBER(System!$C8),PlotData!W8+ Querkraft!$E$2*$AF$1*W7,PlotData!$CB$4)</f>
        <v>-3.5390617036484313</v>
      </c>
      <c r="BA7" s="473">
        <f>IF(ISNUMBER(System!$C8),PlotData!X8+Querkraft!$E$2* $AF$1*X7,PlotData!$CB$4)</f>
        <v>-4.1390617036484318</v>
      </c>
      <c r="BB7" s="502">
        <f>IF(ISNUMBER(System!$C8),PlotData!Y8+Querkraft!$E$2*$AF$1*Y7,PlotData!$CB$4)</f>
        <v>-4.7390617036484315</v>
      </c>
      <c r="BC7" s="501">
        <f>IF(ISNUMBER(System!$C8),PlotData!Y8, PlotData!CB$4)</f>
        <v>-2.0000000000000009</v>
      </c>
      <c r="BD7" s="473">
        <f>IF(ISNUMBER(System!$C8),PlotData!O8, PlotData!$CB$4)</f>
        <v>4</v>
      </c>
      <c r="BE7" s="502">
        <f>IF(ISNUMBER(System!$C8), AR7,PlotData!$CB$4)</f>
        <v>1.2609382963515694</v>
      </c>
      <c r="BG7" s="423" t="s">
        <v>174</v>
      </c>
      <c r="BH7" s="473">
        <f>BH2+BH4</f>
        <v>13.99416756686769</v>
      </c>
      <c r="BI7" s="502">
        <f>BH3+BH4</f>
        <v>13.481199692854416</v>
      </c>
    </row>
    <row r="8" spans="1:61" x14ac:dyDescent="0.35">
      <c r="A8" s="503">
        <v>6</v>
      </c>
      <c r="B8" s="501">
        <v>0</v>
      </c>
      <c r="C8" s="473">
        <v>0</v>
      </c>
      <c r="D8" s="473">
        <v>0</v>
      </c>
      <c r="E8" s="473">
        <v>0</v>
      </c>
      <c r="F8" s="473">
        <v>0</v>
      </c>
      <c r="G8" s="473">
        <v>0</v>
      </c>
      <c r="H8" s="473">
        <v>0</v>
      </c>
      <c r="I8" s="473">
        <v>0</v>
      </c>
      <c r="J8" s="473">
        <v>0</v>
      </c>
      <c r="K8" s="473">
        <v>0</v>
      </c>
      <c r="L8" s="502">
        <v>0</v>
      </c>
      <c r="N8" s="503">
        <v>6</v>
      </c>
      <c r="O8" s="501">
        <v>0</v>
      </c>
      <c r="P8" s="473">
        <v>0</v>
      </c>
      <c r="Q8" s="473">
        <v>0</v>
      </c>
      <c r="R8" s="473">
        <v>0</v>
      </c>
      <c r="S8" s="473">
        <v>0</v>
      </c>
      <c r="T8" s="473">
        <v>0</v>
      </c>
      <c r="U8" s="473">
        <v>0</v>
      </c>
      <c r="V8" s="473">
        <v>0</v>
      </c>
      <c r="W8" s="473">
        <v>0</v>
      </c>
      <c r="X8" s="473">
        <v>0</v>
      </c>
      <c r="Y8" s="502">
        <v>0</v>
      </c>
      <c r="AA8" s="504">
        <v>6</v>
      </c>
      <c r="AB8" s="501">
        <f>IF(ISNUMBER(System!$C9),PlotData!B9+ Querkraft!$E$2*$AF$1*B8,PlotData!$CB$3)</f>
        <v>-13</v>
      </c>
      <c r="AC8" s="473">
        <f>IF(ISNUMBER(System!$C9),PlotData!C9+ Querkraft!$E$2*$AF$1*C8,PlotData!$CB$3)</f>
        <v>-12.4</v>
      </c>
      <c r="AD8" s="473">
        <f>IF(ISNUMBER(System!$C9),PlotData!D9+ Querkraft!$E$2*$AF$1*D8,PlotData!$CB$3)</f>
        <v>-11.8</v>
      </c>
      <c r="AE8" s="473">
        <f>IF(ISNUMBER(System!$C9),PlotData!E9+ Querkraft!$E$2*$AF$1*E8,PlotData!$CB$3)</f>
        <v>-11.200000000000001</v>
      </c>
      <c r="AF8" s="473">
        <f>IF(ISNUMBER(System!$C9),PlotData!F9+Querkraft!$E$2* $AF$1*F8,PlotData!$CB$3)</f>
        <v>-10.600000000000001</v>
      </c>
      <c r="AG8" s="473">
        <f>IF(ISNUMBER(System!$C9),PlotData!G9+ Querkraft!$E$2*$AF$1*G8,PlotData!$CB$3)</f>
        <v>-10.000000000000002</v>
      </c>
      <c r="AH8" s="473">
        <f>IF(ISNUMBER(System!$C9),PlotData!H9+Querkraft!$E$2* $AF$1*H8,PlotData!$CB$3)</f>
        <v>-9.4000000000000021</v>
      </c>
      <c r="AI8" s="473">
        <f>IF(ISNUMBER(System!$C9),PlotData!I9+ Querkraft!$E$2*$AF$1*I8,PlotData!$CB$3)</f>
        <v>-8.8000000000000025</v>
      </c>
      <c r="AJ8" s="473">
        <f>IF(ISNUMBER(System!$C9),PlotData!J9+Querkraft!$E$2*$AF$1*J8,PlotData!$CB$3)</f>
        <v>-8.2000000000000028</v>
      </c>
      <c r="AK8" s="473">
        <f>IF(ISNUMBER(System!$C9),PlotData!K9+ Querkraft!$E$2*$AF$1*K8,PlotData!$CB$3)</f>
        <v>-7.6000000000000032</v>
      </c>
      <c r="AL8" s="502">
        <f>IF(ISNUMBER(System!$C9),PlotData!L9+ Querkraft!$E$2*$AF$1*L8,PlotData!$CB$3)</f>
        <v>-7.0000000000000036</v>
      </c>
      <c r="AM8" s="501">
        <f>IF(ISNUMBER(System!$C9),PlotData!L9,PlotData!$CB$3)</f>
        <v>-7.0000000000000036</v>
      </c>
      <c r="AN8" s="473">
        <f>IF(ISNUMBER(System!$C9),PlotData!B9,PlotData!$CB$3)</f>
        <v>-13</v>
      </c>
      <c r="AO8" s="390">
        <f>IF(ISNUMBER(System!$C9),AB8,PlotData!$CB$3)</f>
        <v>-13</v>
      </c>
      <c r="AQ8" s="503">
        <v>6</v>
      </c>
      <c r="AR8" s="542">
        <f>IF(ISNUMBER(System!$C9),PlotData!O9+ Querkraft!$E$2*$AF$1*O8,PlotData!$CB$4)</f>
        <v>4</v>
      </c>
      <c r="AS8" s="473">
        <f>IF(ISNUMBER(System!$C9),PlotData!P9+Querkraft!$E$2* $AF$1*P8,PlotData!$CB$4)</f>
        <v>3.4</v>
      </c>
      <c r="AT8" s="473">
        <f>IF(ISNUMBER(System!$C9),PlotData!Q9+Querkraft!$E$2*$AF$1*Q8,PlotData!$CB$4)</f>
        <v>2.8</v>
      </c>
      <c r="AU8" s="473">
        <f>IF(ISNUMBER(System!$C9),PlotData!R9+ Querkraft!$E$2*$AF$1*R8,PlotData!$CB$4)</f>
        <v>2.1999999999999997</v>
      </c>
      <c r="AV8" s="473">
        <f>IF(ISNUMBER(System!$C9),PlotData!S9+ Querkraft!$E$2*$AF$1*S8,PlotData!$CB$4)</f>
        <v>1.5999999999999996</v>
      </c>
      <c r="AW8" s="473">
        <f>IF(ISNUMBER(System!$C9),PlotData!T9+ Querkraft!$E$2*$AF$1*T8,PlotData!$CB$4)</f>
        <v>0.99999999999999956</v>
      </c>
      <c r="AX8" s="473">
        <f>IF(ISNUMBER(System!$C9),PlotData!U9+ Querkraft!$E$2*$AF$1*U8,PlotData!$CB$4)</f>
        <v>0.39999999999999947</v>
      </c>
      <c r="AY8" s="473">
        <f>IF(ISNUMBER(System!$C9),PlotData!V9+ Querkraft!$E$2*$AF$1*V8,PlotData!$CB$4)</f>
        <v>-0.20000000000000062</v>
      </c>
      <c r="AZ8" s="473">
        <f>IF(ISNUMBER(System!$C9),PlotData!W9+ Querkraft!$E$2*$AF$1*W8,PlotData!$CB$4)</f>
        <v>-0.80000000000000071</v>
      </c>
      <c r="BA8" s="473">
        <f>IF(ISNUMBER(System!$C9),PlotData!X9+Querkraft!$E$2* $AF$1*X8,PlotData!$CB$4)</f>
        <v>-1.4000000000000008</v>
      </c>
      <c r="BB8" s="502">
        <f>IF(ISNUMBER(System!$C9),PlotData!Y9+Querkraft!$E$2*$AF$1*Y8,PlotData!$CB$4)</f>
        <v>-2.0000000000000009</v>
      </c>
      <c r="BC8" s="501">
        <f>IF(ISNUMBER(System!$C9),PlotData!Y9, PlotData!CB$4)</f>
        <v>-2.0000000000000009</v>
      </c>
      <c r="BD8" s="473">
        <f>IF(ISNUMBER(System!$C9),PlotData!O9, PlotData!$CB$4)</f>
        <v>4</v>
      </c>
      <c r="BE8" s="502">
        <f>IF(ISNUMBER(System!$C9), AR8,PlotData!$CB$4)</f>
        <v>4</v>
      </c>
      <c r="BG8" s="423" t="s">
        <v>175</v>
      </c>
      <c r="BH8" s="473">
        <f>BH7</f>
        <v>13.99416756686769</v>
      </c>
      <c r="BI8" s="502">
        <f>BH3-BH4</f>
        <v>-14.220261396502847</v>
      </c>
    </row>
    <row r="9" spans="1:61" ht="13.15" thickBot="1" x14ac:dyDescent="0.4">
      <c r="A9" s="503">
        <v>7</v>
      </c>
      <c r="B9" s="501">
        <v>0</v>
      </c>
      <c r="C9" s="473">
        <v>0</v>
      </c>
      <c r="D9" s="473">
        <v>0</v>
      </c>
      <c r="E9" s="473">
        <v>0</v>
      </c>
      <c r="F9" s="473">
        <v>0</v>
      </c>
      <c r="G9" s="473">
        <v>0</v>
      </c>
      <c r="H9" s="473">
        <v>0</v>
      </c>
      <c r="I9" s="473">
        <v>0</v>
      </c>
      <c r="J9" s="473">
        <v>0</v>
      </c>
      <c r="K9" s="473">
        <v>0</v>
      </c>
      <c r="L9" s="502">
        <v>0</v>
      </c>
      <c r="N9" s="503">
        <v>7</v>
      </c>
      <c r="O9" s="501">
        <v>0</v>
      </c>
      <c r="P9" s="473">
        <v>0</v>
      </c>
      <c r="Q9" s="473">
        <v>0</v>
      </c>
      <c r="R9" s="473">
        <v>0</v>
      </c>
      <c r="S9" s="473">
        <v>0</v>
      </c>
      <c r="T9" s="473">
        <v>0</v>
      </c>
      <c r="U9" s="473">
        <v>0</v>
      </c>
      <c r="V9" s="473">
        <v>0</v>
      </c>
      <c r="W9" s="473">
        <v>0</v>
      </c>
      <c r="X9" s="473">
        <v>0</v>
      </c>
      <c r="Y9" s="502">
        <v>0</v>
      </c>
      <c r="AA9" s="504">
        <v>7</v>
      </c>
      <c r="AB9" s="501">
        <f>IF(ISNUMBER(System!$C10),PlotData!B10+ Querkraft!$E$2*$AF$1*B9,PlotData!$CB$3)</f>
        <v>-7</v>
      </c>
      <c r="AC9" s="473">
        <f>IF(ISNUMBER(System!$C10),PlotData!C10+ Querkraft!$E$2*$AF$1*C9,PlotData!$CB$3)</f>
        <v>-6.4</v>
      </c>
      <c r="AD9" s="473">
        <f>IF(ISNUMBER(System!$C10),PlotData!D10+ Querkraft!$E$2*$AF$1*D9,PlotData!$CB$3)</f>
        <v>-5.8000000000000007</v>
      </c>
      <c r="AE9" s="473">
        <f>IF(ISNUMBER(System!$C10),PlotData!E10+ Querkraft!$E$2*$AF$1*E9,PlotData!$CB$3)</f>
        <v>-5.2000000000000011</v>
      </c>
      <c r="AF9" s="473">
        <f>IF(ISNUMBER(System!$C10),PlotData!F10+Querkraft!$E$2* $AF$1*F9,PlotData!$CB$3)</f>
        <v>-4.6000000000000014</v>
      </c>
      <c r="AG9" s="473">
        <f>IF(ISNUMBER(System!$C10),PlotData!G10+ Querkraft!$E$2*$AF$1*G9,PlotData!$CB$3)</f>
        <v>-4.0000000000000018</v>
      </c>
      <c r="AH9" s="473">
        <f>IF(ISNUMBER(System!$C10),PlotData!H10+Querkraft!$E$2* $AF$1*H9,PlotData!$CB$3)</f>
        <v>-3.4000000000000017</v>
      </c>
      <c r="AI9" s="473">
        <f>IF(ISNUMBER(System!$C10),PlotData!I10+ Querkraft!$E$2*$AF$1*I9,PlotData!$CB$3)</f>
        <v>-2.8000000000000016</v>
      </c>
      <c r="AJ9" s="473">
        <f>IF(ISNUMBER(System!$C10),PlotData!J10+Querkraft!$E$2*$AF$1*J9,PlotData!$CB$3)</f>
        <v>-2.2000000000000015</v>
      </c>
      <c r="AK9" s="473">
        <f>IF(ISNUMBER(System!$C10),PlotData!K10+ Querkraft!$E$2*$AF$1*K9,PlotData!$CB$3)</f>
        <v>-1.6000000000000014</v>
      </c>
      <c r="AL9" s="502">
        <f>IF(ISNUMBER(System!$C10),PlotData!L10+ Querkraft!$E$2*$AF$1*L9,PlotData!$CB$3)</f>
        <v>-1.0000000000000013</v>
      </c>
      <c r="AM9" s="501">
        <f>IF(ISNUMBER(System!$C10),PlotData!L10,PlotData!$CB$3)</f>
        <v>-1.0000000000000013</v>
      </c>
      <c r="AN9" s="473">
        <f>IF(ISNUMBER(System!$C10),PlotData!B10,PlotData!$CB$3)</f>
        <v>-7</v>
      </c>
      <c r="AO9" s="390">
        <f>IF(ISNUMBER(System!$C10),AB9,PlotData!$CB$3)</f>
        <v>-7</v>
      </c>
      <c r="AQ9" s="503">
        <v>7</v>
      </c>
      <c r="AR9" s="542">
        <f>IF(ISNUMBER(System!$C10),PlotData!O10+ Querkraft!$E$2*$AF$1*O9,PlotData!$CB$4)</f>
        <v>-2</v>
      </c>
      <c r="AS9" s="473">
        <f>IF(ISNUMBER(System!$C10),PlotData!P10+Querkraft!$E$2* $AF$1*P9,PlotData!$CB$4)</f>
        <v>-2</v>
      </c>
      <c r="AT9" s="473">
        <f>IF(ISNUMBER(System!$C10),PlotData!Q10+Querkraft!$E$2*$AF$1*Q9,PlotData!$CB$4)</f>
        <v>-2</v>
      </c>
      <c r="AU9" s="473">
        <f>IF(ISNUMBER(System!$C10),PlotData!R10+ Querkraft!$E$2*$AF$1*R9,PlotData!$CB$4)</f>
        <v>-2</v>
      </c>
      <c r="AV9" s="473">
        <f>IF(ISNUMBER(System!$C10),PlotData!S10+ Querkraft!$E$2*$AF$1*S9,PlotData!$CB$4)</f>
        <v>-2</v>
      </c>
      <c r="AW9" s="473">
        <f>IF(ISNUMBER(System!$C10),PlotData!T10+ Querkraft!$E$2*$AF$1*T9,PlotData!$CB$4)</f>
        <v>-2</v>
      </c>
      <c r="AX9" s="473">
        <f>IF(ISNUMBER(System!$C10),PlotData!U10+ Querkraft!$E$2*$AF$1*U9,PlotData!$CB$4)</f>
        <v>-2</v>
      </c>
      <c r="AY9" s="473">
        <f>IF(ISNUMBER(System!$C10),PlotData!V10+ Querkraft!$E$2*$AF$1*V9,PlotData!$CB$4)</f>
        <v>-2</v>
      </c>
      <c r="AZ9" s="473">
        <f>IF(ISNUMBER(System!$C10),PlotData!W10+ Querkraft!$E$2*$AF$1*W9,PlotData!$CB$4)</f>
        <v>-2</v>
      </c>
      <c r="BA9" s="473">
        <f>IF(ISNUMBER(System!$C10),PlotData!X10+Querkraft!$E$2* $AF$1*X9,PlotData!$CB$4)</f>
        <v>-2</v>
      </c>
      <c r="BB9" s="502">
        <f>IF(ISNUMBER(System!$C10),PlotData!Y10+Querkraft!$E$2*$AF$1*Y9,PlotData!$CB$4)</f>
        <v>-2</v>
      </c>
      <c r="BC9" s="501">
        <f>IF(ISNUMBER(System!$C10),PlotData!Y10, PlotData!CB$4)</f>
        <v>-2</v>
      </c>
      <c r="BD9" s="473">
        <f>IF(ISNUMBER(System!$C10),PlotData!O10, PlotData!$CB$4)</f>
        <v>-2</v>
      </c>
      <c r="BE9" s="502">
        <f>IF(ISNUMBER(System!$C10), AR9,PlotData!$CB$4)</f>
        <v>-2</v>
      </c>
      <c r="BG9" s="424" t="s">
        <v>176</v>
      </c>
      <c r="BH9" s="446">
        <f>BH6</f>
        <v>-13.707293522489573</v>
      </c>
      <c r="BI9" s="447">
        <f>BI8</f>
        <v>-14.220261396502847</v>
      </c>
    </row>
    <row r="10" spans="1:61" x14ac:dyDescent="0.35">
      <c r="A10" s="503">
        <v>8</v>
      </c>
      <c r="B10" s="501">
        <v>0</v>
      </c>
      <c r="C10" s="473">
        <v>0</v>
      </c>
      <c r="D10" s="473">
        <v>0</v>
      </c>
      <c r="E10" s="473">
        <v>0</v>
      </c>
      <c r="F10" s="473">
        <v>0</v>
      </c>
      <c r="G10" s="473">
        <v>0</v>
      </c>
      <c r="H10" s="473">
        <v>0</v>
      </c>
      <c r="I10" s="473">
        <v>0</v>
      </c>
      <c r="J10" s="473">
        <v>0</v>
      </c>
      <c r="K10" s="473">
        <v>0</v>
      </c>
      <c r="L10" s="502">
        <v>0</v>
      </c>
      <c r="N10" s="503">
        <v>8</v>
      </c>
      <c r="O10" s="501">
        <v>0</v>
      </c>
      <c r="P10" s="473">
        <v>0</v>
      </c>
      <c r="Q10" s="473">
        <v>0</v>
      </c>
      <c r="R10" s="473">
        <v>0</v>
      </c>
      <c r="S10" s="473">
        <v>0</v>
      </c>
      <c r="T10" s="473">
        <v>0</v>
      </c>
      <c r="U10" s="473">
        <v>0</v>
      </c>
      <c r="V10" s="473">
        <v>0</v>
      </c>
      <c r="W10" s="473">
        <v>0</v>
      </c>
      <c r="X10" s="473">
        <v>0</v>
      </c>
      <c r="Y10" s="502">
        <v>0</v>
      </c>
      <c r="AA10" s="504">
        <v>8</v>
      </c>
      <c r="AB10" s="501">
        <f>IF(ISNUMBER(System!$C11),PlotData!B11+ Querkraft!$E$2*$AF$1*B10,PlotData!$CB$3)</f>
        <v>-1</v>
      </c>
      <c r="AC10" s="473">
        <f>IF(ISNUMBER(System!$C11),PlotData!C11+ Querkraft!$E$2*$AF$1*C10,PlotData!$CB$3)</f>
        <v>-0.39999999999999991</v>
      </c>
      <c r="AD10" s="473">
        <f>IF(ISNUMBER(System!$C11),PlotData!D11+ Querkraft!$E$2*$AF$1*D10,PlotData!$CB$3)</f>
        <v>0.20000000000000018</v>
      </c>
      <c r="AE10" s="473">
        <f>IF(ISNUMBER(System!$C11),PlotData!E11+ Querkraft!$E$2*$AF$1*E10,PlotData!$CB$3)</f>
        <v>0.80000000000000027</v>
      </c>
      <c r="AF10" s="473">
        <f>IF(ISNUMBER(System!$C11),PlotData!F11+Querkraft!$E$2* $AF$1*F10,PlotData!$CB$3)</f>
        <v>1.4000000000000004</v>
      </c>
      <c r="AG10" s="473">
        <f>IF(ISNUMBER(System!$C11),PlotData!G11+ Querkraft!$E$2*$AF$1*G10,PlotData!$CB$3)</f>
        <v>2.0000000000000004</v>
      </c>
      <c r="AH10" s="473">
        <f>IF(ISNUMBER(System!$C11),PlotData!H11+Querkraft!$E$2* $AF$1*H10,PlotData!$CB$3)</f>
        <v>2.6000000000000005</v>
      </c>
      <c r="AI10" s="473">
        <f>IF(ISNUMBER(System!$C11),PlotData!I11+ Querkraft!$E$2*$AF$1*I10,PlotData!$CB$3)</f>
        <v>3.2000000000000006</v>
      </c>
      <c r="AJ10" s="473">
        <f>IF(ISNUMBER(System!$C11),PlotData!J11+Querkraft!$E$2*$AF$1*J10,PlotData!$CB$3)</f>
        <v>3.8000000000000007</v>
      </c>
      <c r="AK10" s="473">
        <f>IF(ISNUMBER(System!$C11),PlotData!K11+ Querkraft!$E$2*$AF$1*K10,PlotData!$CB$3)</f>
        <v>4.4000000000000004</v>
      </c>
      <c r="AL10" s="502">
        <f>IF(ISNUMBER(System!$C11),PlotData!L11+ Querkraft!$E$2*$AF$1*L10,PlotData!$CB$3)</f>
        <v>5</v>
      </c>
      <c r="AM10" s="501">
        <f>IF(ISNUMBER(System!$C11),PlotData!L11,PlotData!$CB$3)</f>
        <v>5</v>
      </c>
      <c r="AN10" s="473">
        <f>IF(ISNUMBER(System!$C11),PlotData!B11,PlotData!$CB$3)</f>
        <v>-1</v>
      </c>
      <c r="AO10" s="390">
        <f>IF(ISNUMBER(System!$C11),AB10,PlotData!$CB$3)</f>
        <v>-1</v>
      </c>
      <c r="AQ10" s="503">
        <v>8</v>
      </c>
      <c r="AR10" s="542">
        <f>IF(ISNUMBER(System!$C11),PlotData!O11+ Querkraft!$E$2*$AF$1*O10,PlotData!$CB$4)</f>
        <v>-2</v>
      </c>
      <c r="AS10" s="473">
        <f>IF(ISNUMBER(System!$C11),PlotData!P11+Querkraft!$E$2* $AF$1*P10,PlotData!$CB$4)</f>
        <v>-2</v>
      </c>
      <c r="AT10" s="473">
        <f>IF(ISNUMBER(System!$C11),PlotData!Q11+Querkraft!$E$2*$AF$1*Q10,PlotData!$CB$4)</f>
        <v>-2</v>
      </c>
      <c r="AU10" s="473">
        <f>IF(ISNUMBER(System!$C11),PlotData!R11+ Querkraft!$E$2*$AF$1*R10,PlotData!$CB$4)</f>
        <v>-2</v>
      </c>
      <c r="AV10" s="473">
        <f>IF(ISNUMBER(System!$C11),PlotData!S11+ Querkraft!$E$2*$AF$1*S10,PlotData!$CB$4)</f>
        <v>-2</v>
      </c>
      <c r="AW10" s="473">
        <f>IF(ISNUMBER(System!$C11),PlotData!T11+ Querkraft!$E$2*$AF$1*T10,PlotData!$CB$4)</f>
        <v>-2</v>
      </c>
      <c r="AX10" s="473">
        <f>IF(ISNUMBER(System!$C11),PlotData!U11+ Querkraft!$E$2*$AF$1*U10,PlotData!$CB$4)</f>
        <v>-2</v>
      </c>
      <c r="AY10" s="473">
        <f>IF(ISNUMBER(System!$C11),PlotData!V11+ Querkraft!$E$2*$AF$1*V10,PlotData!$CB$4)</f>
        <v>-2</v>
      </c>
      <c r="AZ10" s="473">
        <f>IF(ISNUMBER(System!$C11),PlotData!W11+ Querkraft!$E$2*$AF$1*W10,PlotData!$CB$4)</f>
        <v>-2</v>
      </c>
      <c r="BA10" s="473">
        <f>IF(ISNUMBER(System!$C11),PlotData!X11+Querkraft!$E$2* $AF$1*X10,PlotData!$CB$4)</f>
        <v>-2</v>
      </c>
      <c r="BB10" s="502">
        <f>IF(ISNUMBER(System!$C11),PlotData!Y11+Querkraft!$E$2*$AF$1*Y10,PlotData!$CB$4)</f>
        <v>-2</v>
      </c>
      <c r="BC10" s="501">
        <f>IF(ISNUMBER(System!$C11),PlotData!Y11, PlotData!CB$4)</f>
        <v>-2</v>
      </c>
      <c r="BD10" s="473">
        <f>IF(ISNUMBER(System!$C11),PlotData!O11, PlotData!$CB$4)</f>
        <v>-2</v>
      </c>
      <c r="BE10" s="502">
        <f>IF(ISNUMBER(System!$C11), AR10,PlotData!$CB$4)</f>
        <v>-2</v>
      </c>
    </row>
    <row r="11" spans="1:61" x14ac:dyDescent="0.35">
      <c r="A11" s="503">
        <v>9</v>
      </c>
      <c r="B11" s="501">
        <v>0</v>
      </c>
      <c r="C11" s="473">
        <v>0</v>
      </c>
      <c r="D11" s="473">
        <v>0</v>
      </c>
      <c r="E11" s="473">
        <v>0</v>
      </c>
      <c r="F11" s="473">
        <v>0</v>
      </c>
      <c r="G11" s="473">
        <v>0</v>
      </c>
      <c r="H11" s="473">
        <v>0</v>
      </c>
      <c r="I11" s="473">
        <v>0</v>
      </c>
      <c r="J11" s="473">
        <v>0</v>
      </c>
      <c r="K11" s="473">
        <v>0</v>
      </c>
      <c r="L11" s="502">
        <v>0</v>
      </c>
      <c r="N11" s="503">
        <v>9</v>
      </c>
      <c r="O11" s="501">
        <v>0</v>
      </c>
      <c r="P11" s="473">
        <v>0</v>
      </c>
      <c r="Q11" s="473">
        <v>0</v>
      </c>
      <c r="R11" s="473">
        <v>0</v>
      </c>
      <c r="S11" s="473">
        <v>0</v>
      </c>
      <c r="T11" s="473">
        <v>0</v>
      </c>
      <c r="U11" s="473">
        <v>0</v>
      </c>
      <c r="V11" s="473">
        <v>0</v>
      </c>
      <c r="W11" s="473">
        <v>0</v>
      </c>
      <c r="X11" s="473">
        <v>0</v>
      </c>
      <c r="Y11" s="502">
        <v>0</v>
      </c>
      <c r="AA11" s="504">
        <v>9</v>
      </c>
      <c r="AB11" s="501">
        <f>IF(ISNUMBER(System!$C12),PlotData!B12+ Querkraft!$E$2*$AF$1*B11,PlotData!$CB$3)</f>
        <v>-7</v>
      </c>
      <c r="AC11" s="473">
        <f>IF(ISNUMBER(System!$C12),PlotData!C12+ Querkraft!$E$2*$AF$1*C11,PlotData!$CB$3)</f>
        <v>-6.4</v>
      </c>
      <c r="AD11" s="473">
        <f>IF(ISNUMBER(System!$C12),PlotData!D12+ Querkraft!$E$2*$AF$1*D11,PlotData!$CB$3)</f>
        <v>-5.8000000000000007</v>
      </c>
      <c r="AE11" s="473">
        <f>IF(ISNUMBER(System!$C12),PlotData!E12+ Querkraft!$E$2*$AF$1*E11,PlotData!$CB$3)</f>
        <v>-5.2000000000000011</v>
      </c>
      <c r="AF11" s="473">
        <f>IF(ISNUMBER(System!$C12),PlotData!F12+Querkraft!$E$2* $AF$1*F11,PlotData!$CB$3)</f>
        <v>-4.6000000000000014</v>
      </c>
      <c r="AG11" s="473">
        <f>IF(ISNUMBER(System!$C12),PlotData!G12+ Querkraft!$E$2*$AF$1*G11,PlotData!$CB$3)</f>
        <v>-4.0000000000000018</v>
      </c>
      <c r="AH11" s="473">
        <f>IF(ISNUMBER(System!$C12),PlotData!H12+Querkraft!$E$2* $AF$1*H11,PlotData!$CB$3)</f>
        <v>-3.4000000000000017</v>
      </c>
      <c r="AI11" s="473">
        <f>IF(ISNUMBER(System!$C12),PlotData!I12+ Querkraft!$E$2*$AF$1*I11,PlotData!$CB$3)</f>
        <v>-2.8000000000000016</v>
      </c>
      <c r="AJ11" s="473">
        <f>IF(ISNUMBER(System!$C12),PlotData!J12+Querkraft!$E$2*$AF$1*J11,PlotData!$CB$3)</f>
        <v>-2.2000000000000015</v>
      </c>
      <c r="AK11" s="473">
        <f>IF(ISNUMBER(System!$C12),PlotData!K12+ Querkraft!$E$2*$AF$1*K11,PlotData!$CB$3)</f>
        <v>-1.6000000000000014</v>
      </c>
      <c r="AL11" s="502">
        <f>IF(ISNUMBER(System!$C12),PlotData!L12+ Querkraft!$E$2*$AF$1*L11,PlotData!$CB$3)</f>
        <v>-1.0000000000000013</v>
      </c>
      <c r="AM11" s="501">
        <f>IF(ISNUMBER(System!$C12),PlotData!L12,PlotData!$CB$3)</f>
        <v>-1.0000000000000013</v>
      </c>
      <c r="AN11" s="473">
        <f>IF(ISNUMBER(System!$C12),PlotData!B12,PlotData!$CB$3)</f>
        <v>-7</v>
      </c>
      <c r="AO11" s="390">
        <f>IF(ISNUMBER(System!$C12),AB11,PlotData!$CB$3)</f>
        <v>-7</v>
      </c>
      <c r="AQ11" s="503">
        <v>9</v>
      </c>
      <c r="AR11" s="542">
        <f>IF(ISNUMBER(System!$C12),PlotData!O12+ Querkraft!$E$2*$AF$1*O11,PlotData!$CB$4)</f>
        <v>4</v>
      </c>
      <c r="AS11" s="473">
        <f>IF(ISNUMBER(System!$C12),PlotData!P12+Querkraft!$E$2* $AF$1*P11,PlotData!$CB$4)</f>
        <v>3.4</v>
      </c>
      <c r="AT11" s="473">
        <f>IF(ISNUMBER(System!$C12),PlotData!Q12+Querkraft!$E$2*$AF$1*Q11,PlotData!$CB$4)</f>
        <v>2.8</v>
      </c>
      <c r="AU11" s="473">
        <f>IF(ISNUMBER(System!$C12),PlotData!R12+ Querkraft!$E$2*$AF$1*R11,PlotData!$CB$4)</f>
        <v>2.1999999999999997</v>
      </c>
      <c r="AV11" s="473">
        <f>IF(ISNUMBER(System!$C12),PlotData!S12+ Querkraft!$E$2*$AF$1*S11,PlotData!$CB$4)</f>
        <v>1.5999999999999996</v>
      </c>
      <c r="AW11" s="473">
        <f>IF(ISNUMBER(System!$C12),PlotData!T12+ Querkraft!$E$2*$AF$1*T11,PlotData!$CB$4)</f>
        <v>0.99999999999999956</v>
      </c>
      <c r="AX11" s="473">
        <f>IF(ISNUMBER(System!$C12),PlotData!U12+ Querkraft!$E$2*$AF$1*U11,PlotData!$CB$4)</f>
        <v>0.39999999999999947</v>
      </c>
      <c r="AY11" s="473">
        <f>IF(ISNUMBER(System!$C12),PlotData!V12+ Querkraft!$E$2*$AF$1*V11,PlotData!$CB$4)</f>
        <v>-0.20000000000000062</v>
      </c>
      <c r="AZ11" s="473">
        <f>IF(ISNUMBER(System!$C12),PlotData!W12+ Querkraft!$E$2*$AF$1*W11,PlotData!$CB$4)</f>
        <v>-0.80000000000000071</v>
      </c>
      <c r="BA11" s="473">
        <f>IF(ISNUMBER(System!$C12),PlotData!X12+Querkraft!$E$2* $AF$1*X11,PlotData!$CB$4)</f>
        <v>-1.4000000000000008</v>
      </c>
      <c r="BB11" s="502">
        <f>IF(ISNUMBER(System!$C12),PlotData!Y12+Querkraft!$E$2*$AF$1*Y11,PlotData!$CB$4)</f>
        <v>-2.0000000000000009</v>
      </c>
      <c r="BC11" s="501">
        <f>IF(ISNUMBER(System!$C12),PlotData!Y12, PlotData!CB$4)</f>
        <v>-2.0000000000000009</v>
      </c>
      <c r="BD11" s="473">
        <f>IF(ISNUMBER(System!$C12),PlotData!O12, PlotData!$CB$4)</f>
        <v>4</v>
      </c>
      <c r="BE11" s="502">
        <f>IF(ISNUMBER(System!$C12), AR11,PlotData!$CB$4)</f>
        <v>4</v>
      </c>
    </row>
    <row r="12" spans="1:61" x14ac:dyDescent="0.35">
      <c r="A12" s="503">
        <v>10</v>
      </c>
      <c r="B12" s="501">
        <v>0</v>
      </c>
      <c r="C12" s="473">
        <v>0</v>
      </c>
      <c r="D12" s="473">
        <v>0</v>
      </c>
      <c r="E12" s="473">
        <v>0</v>
      </c>
      <c r="F12" s="473">
        <v>0</v>
      </c>
      <c r="G12" s="473">
        <v>0</v>
      </c>
      <c r="H12" s="473">
        <v>0</v>
      </c>
      <c r="I12" s="473">
        <v>0</v>
      </c>
      <c r="J12" s="473">
        <v>0</v>
      </c>
      <c r="K12" s="473">
        <v>0</v>
      </c>
      <c r="L12" s="502">
        <v>0</v>
      </c>
      <c r="N12" s="503">
        <v>10</v>
      </c>
      <c r="O12" s="501">
        <v>0</v>
      </c>
      <c r="P12" s="473">
        <v>0</v>
      </c>
      <c r="Q12" s="473">
        <v>0</v>
      </c>
      <c r="R12" s="473">
        <v>0</v>
      </c>
      <c r="S12" s="473">
        <v>0</v>
      </c>
      <c r="T12" s="473">
        <v>0</v>
      </c>
      <c r="U12" s="473">
        <v>0</v>
      </c>
      <c r="V12" s="473">
        <v>0</v>
      </c>
      <c r="W12" s="473">
        <v>0</v>
      </c>
      <c r="X12" s="473">
        <v>0</v>
      </c>
      <c r="Y12" s="502">
        <v>0</v>
      </c>
      <c r="AA12" s="504">
        <v>10</v>
      </c>
      <c r="AB12" s="501">
        <f>IF(ISNUMBER(System!$C13),PlotData!B13+ Querkraft!$E$2*$AF$1*B12,PlotData!$CB$3)</f>
        <v>-1</v>
      </c>
      <c r="AC12" s="473">
        <f>IF(ISNUMBER(System!$C13),PlotData!C13+ Querkraft!$E$2*$AF$1*C12,PlotData!$CB$3)</f>
        <v>-0.39999999999999991</v>
      </c>
      <c r="AD12" s="473">
        <f>IF(ISNUMBER(System!$C13),PlotData!D13+ Querkraft!$E$2*$AF$1*D12,PlotData!$CB$3)</f>
        <v>0.20000000000000018</v>
      </c>
      <c r="AE12" s="473">
        <f>IF(ISNUMBER(System!$C13),PlotData!E13+ Querkraft!$E$2*$AF$1*E12,PlotData!$CB$3)</f>
        <v>0.80000000000000027</v>
      </c>
      <c r="AF12" s="473">
        <f>IF(ISNUMBER(System!$C13),PlotData!F13+Querkraft!$E$2* $AF$1*F12,PlotData!$CB$3)</f>
        <v>1.4000000000000004</v>
      </c>
      <c r="AG12" s="473">
        <f>IF(ISNUMBER(System!$C13),PlotData!G13+ Querkraft!$E$2*$AF$1*G12,PlotData!$CB$3)</f>
        <v>2.0000000000000004</v>
      </c>
      <c r="AH12" s="473">
        <f>IF(ISNUMBER(System!$C13),PlotData!H13+Querkraft!$E$2* $AF$1*H12,PlotData!$CB$3)</f>
        <v>2.6000000000000005</v>
      </c>
      <c r="AI12" s="473">
        <f>IF(ISNUMBER(System!$C13),PlotData!I13+ Querkraft!$E$2*$AF$1*I12,PlotData!$CB$3)</f>
        <v>3.2000000000000006</v>
      </c>
      <c r="AJ12" s="473">
        <f>IF(ISNUMBER(System!$C13),PlotData!J13+Querkraft!$E$2*$AF$1*J12,PlotData!$CB$3)</f>
        <v>3.8000000000000007</v>
      </c>
      <c r="AK12" s="473">
        <f>IF(ISNUMBER(System!$C13),PlotData!K13+ Querkraft!$E$2*$AF$1*K12,PlotData!$CB$3)</f>
        <v>4.4000000000000004</v>
      </c>
      <c r="AL12" s="502">
        <f>IF(ISNUMBER(System!$C13),PlotData!L13+ Querkraft!$E$2*$AF$1*L12,PlotData!$CB$3)</f>
        <v>5</v>
      </c>
      <c r="AM12" s="501">
        <f>IF(ISNUMBER(System!$C13),PlotData!L13,PlotData!$CB$3)</f>
        <v>5</v>
      </c>
      <c r="AN12" s="473">
        <f>IF(ISNUMBER(System!$C13),PlotData!B13,PlotData!$CB$3)</f>
        <v>-1</v>
      </c>
      <c r="AO12" s="390">
        <f>IF(ISNUMBER(System!$C13),AB12,PlotData!$CB$3)</f>
        <v>-1</v>
      </c>
      <c r="AQ12" s="503">
        <v>10</v>
      </c>
      <c r="AR12" s="542">
        <f>IF(ISNUMBER(System!$C13),PlotData!O13+ Querkraft!$E$2*$AF$1*O12,PlotData!$CB$4)</f>
        <v>4</v>
      </c>
      <c r="AS12" s="473">
        <f>IF(ISNUMBER(System!$C13),PlotData!P13+Querkraft!$E$2* $AF$1*P12,PlotData!$CB$4)</f>
        <v>3.4</v>
      </c>
      <c r="AT12" s="473">
        <f>IF(ISNUMBER(System!$C13),PlotData!Q13+Querkraft!$E$2*$AF$1*Q12,PlotData!$CB$4)</f>
        <v>2.8</v>
      </c>
      <c r="AU12" s="473">
        <f>IF(ISNUMBER(System!$C13),PlotData!R13+ Querkraft!$E$2*$AF$1*R12,PlotData!$CB$4)</f>
        <v>2.1999999999999997</v>
      </c>
      <c r="AV12" s="473">
        <f>IF(ISNUMBER(System!$C13),PlotData!S13+ Querkraft!$E$2*$AF$1*S12,PlotData!$CB$4)</f>
        <v>1.5999999999999996</v>
      </c>
      <c r="AW12" s="473">
        <f>IF(ISNUMBER(System!$C13),PlotData!T13+ Querkraft!$E$2*$AF$1*T12,PlotData!$CB$4)</f>
        <v>0.99999999999999956</v>
      </c>
      <c r="AX12" s="473">
        <f>IF(ISNUMBER(System!$C13),PlotData!U13+ Querkraft!$E$2*$AF$1*U12,PlotData!$CB$4)</f>
        <v>0.39999999999999947</v>
      </c>
      <c r="AY12" s="473">
        <f>IF(ISNUMBER(System!$C13),PlotData!V13+ Querkraft!$E$2*$AF$1*V12,PlotData!$CB$4)</f>
        <v>-0.20000000000000062</v>
      </c>
      <c r="AZ12" s="473">
        <f>IF(ISNUMBER(System!$C13),PlotData!W13+ Querkraft!$E$2*$AF$1*W12,PlotData!$CB$4)</f>
        <v>-0.80000000000000071</v>
      </c>
      <c r="BA12" s="473">
        <f>IF(ISNUMBER(System!$C13),PlotData!X13+Querkraft!$E$2* $AF$1*X12,PlotData!$CB$4)</f>
        <v>-1.4000000000000008</v>
      </c>
      <c r="BB12" s="502">
        <f>IF(ISNUMBER(System!$C13),PlotData!Y13+Querkraft!$E$2*$AF$1*Y12,PlotData!$CB$4)</f>
        <v>-2.0000000000000009</v>
      </c>
      <c r="BC12" s="501">
        <f>IF(ISNUMBER(System!$C13),PlotData!Y13, PlotData!CB$4)</f>
        <v>-2.0000000000000009</v>
      </c>
      <c r="BD12" s="473">
        <f>IF(ISNUMBER(System!$C13),PlotData!O13, PlotData!$CB$4)</f>
        <v>4</v>
      </c>
      <c r="BE12" s="502">
        <f>IF(ISNUMBER(System!$C13), AR12,PlotData!$CB$4)</f>
        <v>4</v>
      </c>
    </row>
    <row r="13" spans="1:61" x14ac:dyDescent="0.35">
      <c r="A13" s="503">
        <v>11</v>
      </c>
      <c r="B13" s="501"/>
      <c r="C13" s="473"/>
      <c r="D13" s="473"/>
      <c r="E13" s="473"/>
      <c r="F13" s="473"/>
      <c r="G13" s="473"/>
      <c r="H13" s="473"/>
      <c r="I13" s="473"/>
      <c r="J13" s="473"/>
      <c r="K13" s="473"/>
      <c r="L13" s="502"/>
      <c r="N13" s="503">
        <v>11</v>
      </c>
      <c r="O13" s="501"/>
      <c r="P13" s="473"/>
      <c r="Q13" s="473"/>
      <c r="R13" s="473"/>
      <c r="S13" s="473"/>
      <c r="T13" s="473"/>
      <c r="U13" s="473"/>
      <c r="V13" s="473"/>
      <c r="W13" s="473"/>
      <c r="X13" s="473"/>
      <c r="Y13" s="502"/>
      <c r="AA13" s="504">
        <v>11</v>
      </c>
      <c r="AB13" s="501">
        <f>IF(ISNUMBER(System!$C14),PlotData!B14+ Querkraft!$E$2*$AF$1*B13,PlotData!$CB$3)</f>
        <v>-1.5</v>
      </c>
      <c r="AC13" s="473">
        <f>IF(ISNUMBER(System!$C14),PlotData!C14+ Querkraft!$E$2*$AF$1*C13,PlotData!$CB$3)</f>
        <v>-1.5</v>
      </c>
      <c r="AD13" s="473">
        <f>IF(ISNUMBER(System!$C14),PlotData!D14+ Querkraft!$E$2*$AF$1*D13,PlotData!$CB$3)</f>
        <v>-1.5</v>
      </c>
      <c r="AE13" s="473">
        <f>IF(ISNUMBER(System!$C14),PlotData!E14+ Querkraft!$E$2*$AF$1*E13,PlotData!$CB$3)</f>
        <v>-1.5</v>
      </c>
      <c r="AF13" s="473">
        <f>IF(ISNUMBER(System!$C14),PlotData!F14+Querkraft!$E$2* $AF$1*F13,PlotData!$CB$3)</f>
        <v>-1.5</v>
      </c>
      <c r="AG13" s="473">
        <f>IF(ISNUMBER(System!$C14),PlotData!G14+ Querkraft!$E$2*$AF$1*G13,PlotData!$CB$3)</f>
        <v>-1.5</v>
      </c>
      <c r="AH13" s="473">
        <f>IF(ISNUMBER(System!$C14),PlotData!H14+Querkraft!$E$2* $AF$1*H13,PlotData!$CB$3)</f>
        <v>-1.5</v>
      </c>
      <c r="AI13" s="473">
        <f>IF(ISNUMBER(System!$C14),PlotData!I14+ Querkraft!$E$2*$AF$1*I13,PlotData!$CB$3)</f>
        <v>-1.5</v>
      </c>
      <c r="AJ13" s="473">
        <f>IF(ISNUMBER(System!$C14),PlotData!J14+Querkraft!$E$2*$AF$1*J13,PlotData!$CB$3)</f>
        <v>-1.5</v>
      </c>
      <c r="AK13" s="473">
        <f>IF(ISNUMBER(System!$C14),PlotData!K14+ Querkraft!$E$2*$AF$1*K13,PlotData!$CB$3)</f>
        <v>-1.5</v>
      </c>
      <c r="AL13" s="502">
        <f>IF(ISNUMBER(System!$C14),PlotData!L14+ Querkraft!$E$2*$AF$1*L13,PlotData!$CB$3)</f>
        <v>-1.5</v>
      </c>
      <c r="AM13" s="501">
        <f>IF(ISNUMBER(System!$C14),PlotData!L14,PlotData!$CB$3)</f>
        <v>-1.5</v>
      </c>
      <c r="AN13" s="473">
        <f>IF(ISNUMBER(System!$C14),PlotData!B14,PlotData!$CB$3)</f>
        <v>-1.5</v>
      </c>
      <c r="AO13" s="390">
        <f>IF(ISNUMBER(System!$C14),AB13,PlotData!$CB$3)</f>
        <v>-1.5</v>
      </c>
      <c r="AQ13" s="503">
        <v>11</v>
      </c>
      <c r="AR13" s="542">
        <f>IF(ISNUMBER(System!$C14),PlotData!O14+ Querkraft!$E$2*$AF$1*O13,PlotData!$CB$4)</f>
        <v>1</v>
      </c>
      <c r="AS13" s="473">
        <f>IF(ISNUMBER(System!$C14),PlotData!P14+Querkraft!$E$2* $AF$1*P13,PlotData!$CB$4)</f>
        <v>1</v>
      </c>
      <c r="AT13" s="473">
        <f>IF(ISNUMBER(System!$C14),PlotData!Q14+Querkraft!$E$2*$AF$1*Q13,PlotData!$CB$4)</f>
        <v>1</v>
      </c>
      <c r="AU13" s="473">
        <f>IF(ISNUMBER(System!$C14),PlotData!R14+ Querkraft!$E$2*$AF$1*R13,PlotData!$CB$4)</f>
        <v>1</v>
      </c>
      <c r="AV13" s="473">
        <f>IF(ISNUMBER(System!$C14),PlotData!S14+ Querkraft!$E$2*$AF$1*S13,PlotData!$CB$4)</f>
        <v>1</v>
      </c>
      <c r="AW13" s="473">
        <f>IF(ISNUMBER(System!$C14),PlotData!T14+ Querkraft!$E$2*$AF$1*T13,PlotData!$CB$4)</f>
        <v>1</v>
      </c>
      <c r="AX13" s="473">
        <f>IF(ISNUMBER(System!$C14),PlotData!U14+ Querkraft!$E$2*$AF$1*U13,PlotData!$CB$4)</f>
        <v>1</v>
      </c>
      <c r="AY13" s="473">
        <f>IF(ISNUMBER(System!$C14),PlotData!V14+ Querkraft!$E$2*$AF$1*V13,PlotData!$CB$4)</f>
        <v>1</v>
      </c>
      <c r="AZ13" s="473">
        <f>IF(ISNUMBER(System!$C14),PlotData!W14+ Querkraft!$E$2*$AF$1*W13,PlotData!$CB$4)</f>
        <v>1</v>
      </c>
      <c r="BA13" s="473">
        <f>IF(ISNUMBER(System!$C14),PlotData!X14+Querkraft!$E$2* $AF$1*X13,PlotData!$CB$4)</f>
        <v>1</v>
      </c>
      <c r="BB13" s="502">
        <f>IF(ISNUMBER(System!$C14),PlotData!Y14+Querkraft!$E$2*$AF$1*Y13,PlotData!$CB$4)</f>
        <v>1</v>
      </c>
      <c r="BC13" s="501">
        <f>IF(ISNUMBER(System!$C14),PlotData!Y14, PlotData!CB$4)</f>
        <v>1</v>
      </c>
      <c r="BD13" s="473">
        <f>IF(ISNUMBER(System!$C14),PlotData!O14, PlotData!$CB$4)</f>
        <v>1</v>
      </c>
      <c r="BE13" s="502">
        <f>IF(ISNUMBER(System!$C14), AR13,PlotData!$CB$4)</f>
        <v>1</v>
      </c>
    </row>
    <row r="14" spans="1:61" x14ac:dyDescent="0.35">
      <c r="A14" s="503">
        <v>12</v>
      </c>
      <c r="B14" s="501"/>
      <c r="C14" s="473"/>
      <c r="D14" s="473"/>
      <c r="E14" s="473"/>
      <c r="F14" s="473"/>
      <c r="G14" s="473"/>
      <c r="H14" s="473"/>
      <c r="I14" s="473"/>
      <c r="J14" s="473"/>
      <c r="K14" s="473"/>
      <c r="L14" s="502"/>
      <c r="N14" s="503">
        <v>12</v>
      </c>
      <c r="O14" s="501"/>
      <c r="P14" s="473"/>
      <c r="Q14" s="473"/>
      <c r="R14" s="473"/>
      <c r="S14" s="473"/>
      <c r="T14" s="473"/>
      <c r="U14" s="473"/>
      <c r="V14" s="473"/>
      <c r="W14" s="473"/>
      <c r="X14" s="473"/>
      <c r="Y14" s="502"/>
      <c r="AA14" s="504">
        <v>12</v>
      </c>
      <c r="AB14" s="501">
        <f>IF(ISNUMBER(System!$C15),PlotData!B15+ Querkraft!$E$2*$AF$1*B14,PlotData!$CB$3)</f>
        <v>-1.5</v>
      </c>
      <c r="AC14" s="473">
        <f>IF(ISNUMBER(System!$C15),PlotData!C15+ Querkraft!$E$2*$AF$1*C14,PlotData!$CB$3)</f>
        <v>-1.5</v>
      </c>
      <c r="AD14" s="473">
        <f>IF(ISNUMBER(System!$C15),PlotData!D15+ Querkraft!$E$2*$AF$1*D14,PlotData!$CB$3)</f>
        <v>-1.5</v>
      </c>
      <c r="AE14" s="473">
        <f>IF(ISNUMBER(System!$C15),PlotData!E15+ Querkraft!$E$2*$AF$1*E14,PlotData!$CB$3)</f>
        <v>-1.5</v>
      </c>
      <c r="AF14" s="473">
        <f>IF(ISNUMBER(System!$C15),PlotData!F15+Querkraft!$E$2* $AF$1*F14,PlotData!$CB$3)</f>
        <v>-1.5</v>
      </c>
      <c r="AG14" s="473">
        <f>IF(ISNUMBER(System!$C15),PlotData!G15+ Querkraft!$E$2*$AF$1*G14,PlotData!$CB$3)</f>
        <v>-1.5</v>
      </c>
      <c r="AH14" s="473">
        <f>IF(ISNUMBER(System!$C15),PlotData!H15+Querkraft!$E$2* $AF$1*H14,PlotData!$CB$3)</f>
        <v>-1.5</v>
      </c>
      <c r="AI14" s="473">
        <f>IF(ISNUMBER(System!$C15),PlotData!I15+ Querkraft!$E$2*$AF$1*I14,PlotData!$CB$3)</f>
        <v>-1.5</v>
      </c>
      <c r="AJ14" s="473">
        <f>IF(ISNUMBER(System!$C15),PlotData!J15+Querkraft!$E$2*$AF$1*J14,PlotData!$CB$3)</f>
        <v>-1.5</v>
      </c>
      <c r="AK14" s="473">
        <f>IF(ISNUMBER(System!$C15),PlotData!K15+ Querkraft!$E$2*$AF$1*K14,PlotData!$CB$3)</f>
        <v>-1.5</v>
      </c>
      <c r="AL14" s="502">
        <f>IF(ISNUMBER(System!$C15),PlotData!L15+ Querkraft!$E$2*$AF$1*L14,PlotData!$CB$3)</f>
        <v>-1.5</v>
      </c>
      <c r="AM14" s="501">
        <f>IF(ISNUMBER(System!$C15),PlotData!L15,PlotData!$CB$3)</f>
        <v>-1.5</v>
      </c>
      <c r="AN14" s="473">
        <f>IF(ISNUMBER(System!$C15),PlotData!B15,PlotData!$CB$3)</f>
        <v>-1.5</v>
      </c>
      <c r="AO14" s="390">
        <f>IF(ISNUMBER(System!$C15),AB14,PlotData!$CB$3)</f>
        <v>-1.5</v>
      </c>
      <c r="AQ14" s="503">
        <v>12</v>
      </c>
      <c r="AR14" s="542">
        <f>IF(ISNUMBER(System!$C15),PlotData!O15+ Querkraft!$E$2*$AF$1*O14,PlotData!$CB$4)</f>
        <v>1</v>
      </c>
      <c r="AS14" s="473">
        <f>IF(ISNUMBER(System!$C15),PlotData!P15+Querkraft!$E$2* $AF$1*P14,PlotData!$CB$4)</f>
        <v>1</v>
      </c>
      <c r="AT14" s="473">
        <f>IF(ISNUMBER(System!$C15),PlotData!Q15+Querkraft!$E$2*$AF$1*Q14,PlotData!$CB$4)</f>
        <v>1</v>
      </c>
      <c r="AU14" s="473">
        <f>IF(ISNUMBER(System!$C15),PlotData!R15+ Querkraft!$E$2*$AF$1*R14,PlotData!$CB$4)</f>
        <v>1</v>
      </c>
      <c r="AV14" s="473">
        <f>IF(ISNUMBER(System!$C15),PlotData!S15+ Querkraft!$E$2*$AF$1*S14,PlotData!$CB$4)</f>
        <v>1</v>
      </c>
      <c r="AW14" s="473">
        <f>IF(ISNUMBER(System!$C15),PlotData!T15+ Querkraft!$E$2*$AF$1*T14,PlotData!$CB$4)</f>
        <v>1</v>
      </c>
      <c r="AX14" s="473">
        <f>IF(ISNUMBER(System!$C15),PlotData!U15+ Querkraft!$E$2*$AF$1*U14,PlotData!$CB$4)</f>
        <v>1</v>
      </c>
      <c r="AY14" s="473">
        <f>IF(ISNUMBER(System!$C15),PlotData!V15+ Querkraft!$E$2*$AF$1*V14,PlotData!$CB$4)</f>
        <v>1</v>
      </c>
      <c r="AZ14" s="473">
        <f>IF(ISNUMBER(System!$C15),PlotData!W15+ Querkraft!$E$2*$AF$1*W14,PlotData!$CB$4)</f>
        <v>1</v>
      </c>
      <c r="BA14" s="473">
        <f>IF(ISNUMBER(System!$C15),PlotData!X15+Querkraft!$E$2* $AF$1*X14,PlotData!$CB$4)</f>
        <v>1</v>
      </c>
      <c r="BB14" s="502">
        <f>IF(ISNUMBER(System!$C15),PlotData!Y15+Querkraft!$E$2*$AF$1*Y14,PlotData!$CB$4)</f>
        <v>1</v>
      </c>
      <c r="BC14" s="501">
        <f>IF(ISNUMBER(System!$C15),PlotData!Y15, PlotData!CB$4)</f>
        <v>1</v>
      </c>
      <c r="BD14" s="473">
        <f>IF(ISNUMBER(System!$C15),PlotData!O15, PlotData!$CB$4)</f>
        <v>1</v>
      </c>
      <c r="BE14" s="502">
        <f>IF(ISNUMBER(System!$C15), AR14,PlotData!$CB$4)</f>
        <v>1</v>
      </c>
    </row>
    <row r="15" spans="1:61" x14ac:dyDescent="0.35">
      <c r="A15" s="503">
        <v>13</v>
      </c>
      <c r="B15" s="501"/>
      <c r="C15" s="473"/>
      <c r="D15" s="473"/>
      <c r="E15" s="473"/>
      <c r="F15" s="473"/>
      <c r="G15" s="473"/>
      <c r="H15" s="473"/>
      <c r="I15" s="473"/>
      <c r="J15" s="473"/>
      <c r="K15" s="473"/>
      <c r="L15" s="502"/>
      <c r="N15" s="503">
        <v>13</v>
      </c>
      <c r="O15" s="501"/>
      <c r="P15" s="473"/>
      <c r="Q15" s="473"/>
      <c r="R15" s="473"/>
      <c r="S15" s="473"/>
      <c r="T15" s="473"/>
      <c r="U15" s="473"/>
      <c r="V15" s="473"/>
      <c r="W15" s="473"/>
      <c r="X15" s="473"/>
      <c r="Y15" s="502"/>
      <c r="AA15" s="504">
        <v>13</v>
      </c>
      <c r="AB15" s="501">
        <f>IF(ISNUMBER(System!$C16),PlotData!B16+ Querkraft!$E$2*$AF$1*B15,PlotData!$CB$3)</f>
        <v>-1.5</v>
      </c>
      <c r="AC15" s="473">
        <f>IF(ISNUMBER(System!$C16),PlotData!C16+ Querkraft!$E$2*$AF$1*C15,PlotData!$CB$3)</f>
        <v>-1.5</v>
      </c>
      <c r="AD15" s="473">
        <f>IF(ISNUMBER(System!$C16),PlotData!D16+ Querkraft!$E$2*$AF$1*D15,PlotData!$CB$3)</f>
        <v>-1.5</v>
      </c>
      <c r="AE15" s="473">
        <f>IF(ISNUMBER(System!$C16),PlotData!E16+ Querkraft!$E$2*$AF$1*E15,PlotData!$CB$3)</f>
        <v>-1.5</v>
      </c>
      <c r="AF15" s="473">
        <f>IF(ISNUMBER(System!$C16),PlotData!F16+Querkraft!$E$2* $AF$1*F15,PlotData!$CB$3)</f>
        <v>-1.5</v>
      </c>
      <c r="AG15" s="473">
        <f>IF(ISNUMBER(System!$C16),PlotData!G16+ Querkraft!$E$2*$AF$1*G15,PlotData!$CB$3)</f>
        <v>-1.5</v>
      </c>
      <c r="AH15" s="473">
        <f>IF(ISNUMBER(System!$C16),PlotData!H16+Querkraft!$E$2* $AF$1*H15,PlotData!$CB$3)</f>
        <v>-1.5</v>
      </c>
      <c r="AI15" s="473">
        <f>IF(ISNUMBER(System!$C16),PlotData!I16+ Querkraft!$E$2*$AF$1*I15,PlotData!$CB$3)</f>
        <v>-1.5</v>
      </c>
      <c r="AJ15" s="473">
        <f>IF(ISNUMBER(System!$C16),PlotData!J16+Querkraft!$E$2*$AF$1*J15,PlotData!$CB$3)</f>
        <v>-1.5</v>
      </c>
      <c r="AK15" s="473">
        <f>IF(ISNUMBER(System!$C16),PlotData!K16+ Querkraft!$E$2*$AF$1*K15,PlotData!$CB$3)</f>
        <v>-1.5</v>
      </c>
      <c r="AL15" s="502">
        <f>IF(ISNUMBER(System!$C16),PlotData!L16+ Querkraft!$E$2*$AF$1*L15,PlotData!$CB$3)</f>
        <v>-1.5</v>
      </c>
      <c r="AM15" s="501">
        <f>IF(ISNUMBER(System!$C16),PlotData!L16,PlotData!$CB$3)</f>
        <v>-1.5</v>
      </c>
      <c r="AN15" s="473">
        <f>IF(ISNUMBER(System!$C16),PlotData!B16,PlotData!$CB$3)</f>
        <v>-1.5</v>
      </c>
      <c r="AO15" s="390">
        <f>IF(ISNUMBER(System!$C16),AB15,PlotData!$CB$3)</f>
        <v>-1.5</v>
      </c>
      <c r="AQ15" s="503">
        <v>13</v>
      </c>
      <c r="AR15" s="542">
        <f>IF(ISNUMBER(System!$C16),PlotData!O16+ Querkraft!$E$2*$AF$1*O15,PlotData!$CB$4)</f>
        <v>1</v>
      </c>
      <c r="AS15" s="473">
        <f>IF(ISNUMBER(System!$C16),PlotData!P16+Querkraft!$E$2* $AF$1*P15,PlotData!$CB$4)</f>
        <v>1</v>
      </c>
      <c r="AT15" s="473">
        <f>IF(ISNUMBER(System!$C16),PlotData!Q16+Querkraft!$E$2*$AF$1*Q15,PlotData!$CB$4)</f>
        <v>1</v>
      </c>
      <c r="AU15" s="473">
        <f>IF(ISNUMBER(System!$C16),PlotData!R16+ Querkraft!$E$2*$AF$1*R15,PlotData!$CB$4)</f>
        <v>1</v>
      </c>
      <c r="AV15" s="473">
        <f>IF(ISNUMBER(System!$C16),PlotData!S16+ Querkraft!$E$2*$AF$1*S15,PlotData!$CB$4)</f>
        <v>1</v>
      </c>
      <c r="AW15" s="473">
        <f>IF(ISNUMBER(System!$C16),PlotData!T16+ Querkraft!$E$2*$AF$1*T15,PlotData!$CB$4)</f>
        <v>1</v>
      </c>
      <c r="AX15" s="473">
        <f>IF(ISNUMBER(System!$C16),PlotData!U16+ Querkraft!$E$2*$AF$1*U15,PlotData!$CB$4)</f>
        <v>1</v>
      </c>
      <c r="AY15" s="473">
        <f>IF(ISNUMBER(System!$C16),PlotData!V16+ Querkraft!$E$2*$AF$1*V15,PlotData!$CB$4)</f>
        <v>1</v>
      </c>
      <c r="AZ15" s="473">
        <f>IF(ISNUMBER(System!$C16),PlotData!W16+ Querkraft!$E$2*$AF$1*W15,PlotData!$CB$4)</f>
        <v>1</v>
      </c>
      <c r="BA15" s="473">
        <f>IF(ISNUMBER(System!$C16),PlotData!X16+Querkraft!$E$2* $AF$1*X15,PlotData!$CB$4)</f>
        <v>1</v>
      </c>
      <c r="BB15" s="502">
        <f>IF(ISNUMBER(System!$C16),PlotData!Y16+Querkraft!$E$2*$AF$1*Y15,PlotData!$CB$4)</f>
        <v>1</v>
      </c>
      <c r="BC15" s="501">
        <f>IF(ISNUMBER(System!$C16),PlotData!Y16, PlotData!CB$4)</f>
        <v>1</v>
      </c>
      <c r="BD15" s="473">
        <f>IF(ISNUMBER(System!$C16),PlotData!O16, PlotData!$CB$4)</f>
        <v>1</v>
      </c>
      <c r="BE15" s="502">
        <f>IF(ISNUMBER(System!$C16), AR15,PlotData!$CB$4)</f>
        <v>1</v>
      </c>
    </row>
    <row r="16" spans="1:61" x14ac:dyDescent="0.35">
      <c r="A16" s="503">
        <v>14</v>
      </c>
      <c r="B16" s="501"/>
      <c r="C16" s="473"/>
      <c r="D16" s="473"/>
      <c r="E16" s="473"/>
      <c r="F16" s="473"/>
      <c r="G16" s="473"/>
      <c r="H16" s="473"/>
      <c r="I16" s="473"/>
      <c r="J16" s="473"/>
      <c r="K16" s="473"/>
      <c r="L16" s="502"/>
      <c r="N16" s="503">
        <v>14</v>
      </c>
      <c r="O16" s="501"/>
      <c r="P16" s="473"/>
      <c r="Q16" s="473"/>
      <c r="R16" s="473"/>
      <c r="S16" s="473"/>
      <c r="T16" s="473"/>
      <c r="U16" s="473"/>
      <c r="V16" s="473"/>
      <c r="W16" s="473"/>
      <c r="X16" s="473"/>
      <c r="Y16" s="502"/>
      <c r="AA16" s="504">
        <v>14</v>
      </c>
      <c r="AB16" s="501">
        <f>IF(ISNUMBER(System!$C17),PlotData!B17+ Querkraft!$E$2*$AF$1*B16,PlotData!$CB$3)</f>
        <v>-1.5</v>
      </c>
      <c r="AC16" s="473">
        <f>IF(ISNUMBER(System!$C17),PlotData!C17+ Querkraft!$E$2*$AF$1*C16,PlotData!$CB$3)</f>
        <v>-1.5</v>
      </c>
      <c r="AD16" s="473">
        <f>IF(ISNUMBER(System!$C17),PlotData!D17+ Querkraft!$E$2*$AF$1*D16,PlotData!$CB$3)</f>
        <v>-1.5</v>
      </c>
      <c r="AE16" s="473">
        <f>IF(ISNUMBER(System!$C17),PlotData!E17+ Querkraft!$E$2*$AF$1*E16,PlotData!$CB$3)</f>
        <v>-1.5</v>
      </c>
      <c r="AF16" s="473">
        <f>IF(ISNUMBER(System!$C17),PlotData!F17+Querkraft!$E$2* $AF$1*F16,PlotData!$CB$3)</f>
        <v>-1.5</v>
      </c>
      <c r="AG16" s="473">
        <f>IF(ISNUMBER(System!$C17),PlotData!G17+ Querkraft!$E$2*$AF$1*G16,PlotData!$CB$3)</f>
        <v>-1.5</v>
      </c>
      <c r="AH16" s="473">
        <f>IF(ISNUMBER(System!$C17),PlotData!H17+Querkraft!$E$2* $AF$1*H16,PlotData!$CB$3)</f>
        <v>-1.5</v>
      </c>
      <c r="AI16" s="473">
        <f>IF(ISNUMBER(System!$C17),PlotData!I17+ Querkraft!$E$2*$AF$1*I16,PlotData!$CB$3)</f>
        <v>-1.5</v>
      </c>
      <c r="AJ16" s="473">
        <f>IF(ISNUMBER(System!$C17),PlotData!J17+Querkraft!$E$2*$AF$1*J16,PlotData!$CB$3)</f>
        <v>-1.5</v>
      </c>
      <c r="AK16" s="473">
        <f>IF(ISNUMBER(System!$C17),PlotData!K17+ Querkraft!$E$2*$AF$1*K16,PlotData!$CB$3)</f>
        <v>-1.5</v>
      </c>
      <c r="AL16" s="502">
        <f>IF(ISNUMBER(System!$C17),PlotData!L17+ Querkraft!$E$2*$AF$1*L16,PlotData!$CB$3)</f>
        <v>-1.5</v>
      </c>
      <c r="AM16" s="501">
        <f>IF(ISNUMBER(System!$C17),PlotData!L17,PlotData!$CB$3)</f>
        <v>-1.5</v>
      </c>
      <c r="AN16" s="473">
        <f>IF(ISNUMBER(System!$C17),PlotData!B17,PlotData!$CB$3)</f>
        <v>-1.5</v>
      </c>
      <c r="AO16" s="390">
        <f>IF(ISNUMBER(System!$C17),AB16,PlotData!$CB$3)</f>
        <v>-1.5</v>
      </c>
      <c r="AQ16" s="503">
        <v>14</v>
      </c>
      <c r="AR16" s="542">
        <f>IF(ISNUMBER(System!$C17),PlotData!O17+ Querkraft!$E$2*$AF$1*O16,PlotData!$CB$4)</f>
        <v>1</v>
      </c>
      <c r="AS16" s="473">
        <f>IF(ISNUMBER(System!$C17),PlotData!P17+Querkraft!$E$2* $AF$1*P16,PlotData!$CB$4)</f>
        <v>1</v>
      </c>
      <c r="AT16" s="473">
        <f>IF(ISNUMBER(System!$C17),PlotData!Q17+Querkraft!$E$2*$AF$1*Q16,PlotData!$CB$4)</f>
        <v>1</v>
      </c>
      <c r="AU16" s="473">
        <f>IF(ISNUMBER(System!$C17),PlotData!R17+ Querkraft!$E$2*$AF$1*R16,PlotData!$CB$4)</f>
        <v>1</v>
      </c>
      <c r="AV16" s="473">
        <f>IF(ISNUMBER(System!$C17),PlotData!S17+ Querkraft!$E$2*$AF$1*S16,PlotData!$CB$4)</f>
        <v>1</v>
      </c>
      <c r="AW16" s="473">
        <f>IF(ISNUMBER(System!$C17),PlotData!T17+ Querkraft!$E$2*$AF$1*T16,PlotData!$CB$4)</f>
        <v>1</v>
      </c>
      <c r="AX16" s="473">
        <f>IF(ISNUMBER(System!$C17),PlotData!U17+ Querkraft!$E$2*$AF$1*U16,PlotData!$CB$4)</f>
        <v>1</v>
      </c>
      <c r="AY16" s="473">
        <f>IF(ISNUMBER(System!$C17),PlotData!V17+ Querkraft!$E$2*$AF$1*V16,PlotData!$CB$4)</f>
        <v>1</v>
      </c>
      <c r="AZ16" s="473">
        <f>IF(ISNUMBER(System!$C17),PlotData!W17+ Querkraft!$E$2*$AF$1*W16,PlotData!$CB$4)</f>
        <v>1</v>
      </c>
      <c r="BA16" s="473">
        <f>IF(ISNUMBER(System!$C17),PlotData!X17+Querkraft!$E$2* $AF$1*X16,PlotData!$CB$4)</f>
        <v>1</v>
      </c>
      <c r="BB16" s="502">
        <f>IF(ISNUMBER(System!$C17),PlotData!Y17+Querkraft!$E$2*$AF$1*Y16,PlotData!$CB$4)</f>
        <v>1</v>
      </c>
      <c r="BC16" s="501">
        <f>IF(ISNUMBER(System!$C17),PlotData!Y17, PlotData!CB$4)</f>
        <v>1</v>
      </c>
      <c r="BD16" s="473">
        <f>IF(ISNUMBER(System!$C17),PlotData!O17, PlotData!$CB$4)</f>
        <v>1</v>
      </c>
      <c r="BE16" s="502">
        <f>IF(ISNUMBER(System!$C17), AR16,PlotData!$CB$4)</f>
        <v>1</v>
      </c>
    </row>
    <row r="17" spans="1:57" x14ac:dyDescent="0.35">
      <c r="A17" s="503">
        <v>15</v>
      </c>
      <c r="B17" s="501"/>
      <c r="C17" s="473"/>
      <c r="D17" s="473"/>
      <c r="E17" s="473"/>
      <c r="F17" s="473"/>
      <c r="G17" s="473"/>
      <c r="H17" s="473"/>
      <c r="I17" s="473"/>
      <c r="J17" s="473"/>
      <c r="K17" s="473"/>
      <c r="L17" s="502"/>
      <c r="N17" s="503">
        <v>15</v>
      </c>
      <c r="O17" s="501"/>
      <c r="P17" s="473"/>
      <c r="Q17" s="473"/>
      <c r="R17" s="473"/>
      <c r="S17" s="473"/>
      <c r="T17" s="473"/>
      <c r="U17" s="473"/>
      <c r="V17" s="473"/>
      <c r="W17" s="473"/>
      <c r="X17" s="473"/>
      <c r="Y17" s="502"/>
      <c r="AA17" s="504">
        <v>15</v>
      </c>
      <c r="AB17" s="501">
        <f>IF(ISNUMBER(System!$C18),PlotData!B18+ Querkraft!$E$2*$AF$1*B17,PlotData!$CB$3)</f>
        <v>-1.5</v>
      </c>
      <c r="AC17" s="473">
        <f>IF(ISNUMBER(System!$C18),PlotData!C18+ Querkraft!$E$2*$AF$1*C17,PlotData!$CB$3)</f>
        <v>-1.5</v>
      </c>
      <c r="AD17" s="473">
        <f>IF(ISNUMBER(System!$C18),PlotData!D18+ Querkraft!$E$2*$AF$1*D17,PlotData!$CB$3)</f>
        <v>-1.5</v>
      </c>
      <c r="AE17" s="473">
        <f>IF(ISNUMBER(System!$C18),PlotData!E18+ Querkraft!$E$2*$AF$1*E17,PlotData!$CB$3)</f>
        <v>-1.5</v>
      </c>
      <c r="AF17" s="473">
        <f>IF(ISNUMBER(System!$C18),PlotData!F18+Querkraft!$E$2* $AF$1*F17,PlotData!$CB$3)</f>
        <v>-1.5</v>
      </c>
      <c r="AG17" s="473">
        <f>IF(ISNUMBER(System!$C18),PlotData!G18+ Querkraft!$E$2*$AF$1*G17,PlotData!$CB$3)</f>
        <v>-1.5</v>
      </c>
      <c r="AH17" s="473">
        <f>IF(ISNUMBER(System!$C18),PlotData!H18+Querkraft!$E$2* $AF$1*H17,PlotData!$CB$3)</f>
        <v>-1.5</v>
      </c>
      <c r="AI17" s="473">
        <f>IF(ISNUMBER(System!$C18),PlotData!I18+ Querkraft!$E$2*$AF$1*I17,PlotData!$CB$3)</f>
        <v>-1.5</v>
      </c>
      <c r="AJ17" s="473">
        <f>IF(ISNUMBER(System!$C18),PlotData!J18+Querkraft!$E$2*$AF$1*J17,PlotData!$CB$3)</f>
        <v>-1.5</v>
      </c>
      <c r="AK17" s="473">
        <f>IF(ISNUMBER(System!$C18),PlotData!K18+ Querkraft!$E$2*$AF$1*K17,PlotData!$CB$3)</f>
        <v>-1.5</v>
      </c>
      <c r="AL17" s="502">
        <f>IF(ISNUMBER(System!$C18),PlotData!L18+ Querkraft!$E$2*$AF$1*L17,PlotData!$CB$3)</f>
        <v>-1.5</v>
      </c>
      <c r="AM17" s="501">
        <f>IF(ISNUMBER(System!$C18),PlotData!L18,PlotData!$CB$3)</f>
        <v>-1.5</v>
      </c>
      <c r="AN17" s="473">
        <f>IF(ISNUMBER(System!$C18),PlotData!B18,PlotData!$CB$3)</f>
        <v>-1.5</v>
      </c>
      <c r="AO17" s="390">
        <f>IF(ISNUMBER(System!$C18),AB17,PlotData!$CB$3)</f>
        <v>-1.5</v>
      </c>
      <c r="AQ17" s="503">
        <v>15</v>
      </c>
      <c r="AR17" s="542">
        <f>IF(ISNUMBER(System!$C18),PlotData!O18+ Querkraft!$E$2*$AF$1*O17,PlotData!$CB$4)</f>
        <v>1</v>
      </c>
      <c r="AS17" s="473">
        <f>IF(ISNUMBER(System!$C18),PlotData!P18+Querkraft!$E$2* $AF$1*P17,PlotData!$CB$4)</f>
        <v>1</v>
      </c>
      <c r="AT17" s="473">
        <f>IF(ISNUMBER(System!$C18),PlotData!Q18+Querkraft!$E$2*$AF$1*Q17,PlotData!$CB$4)</f>
        <v>1</v>
      </c>
      <c r="AU17" s="473">
        <f>IF(ISNUMBER(System!$C18),PlotData!R18+ Querkraft!$E$2*$AF$1*R17,PlotData!$CB$4)</f>
        <v>1</v>
      </c>
      <c r="AV17" s="473">
        <f>IF(ISNUMBER(System!$C18),PlotData!S18+ Querkraft!$E$2*$AF$1*S17,PlotData!$CB$4)</f>
        <v>1</v>
      </c>
      <c r="AW17" s="473">
        <f>IF(ISNUMBER(System!$C18),PlotData!T18+ Querkraft!$E$2*$AF$1*T17,PlotData!$CB$4)</f>
        <v>1</v>
      </c>
      <c r="AX17" s="473">
        <f>IF(ISNUMBER(System!$C18),PlotData!U18+ Querkraft!$E$2*$AF$1*U17,PlotData!$CB$4)</f>
        <v>1</v>
      </c>
      <c r="AY17" s="473">
        <f>IF(ISNUMBER(System!$C18),PlotData!V18+ Querkraft!$E$2*$AF$1*V17,PlotData!$CB$4)</f>
        <v>1</v>
      </c>
      <c r="AZ17" s="473">
        <f>IF(ISNUMBER(System!$C18),PlotData!W18+ Querkraft!$E$2*$AF$1*W17,PlotData!$CB$4)</f>
        <v>1</v>
      </c>
      <c r="BA17" s="473">
        <f>IF(ISNUMBER(System!$C18),PlotData!X18+Querkraft!$E$2* $AF$1*X17,PlotData!$CB$4)</f>
        <v>1</v>
      </c>
      <c r="BB17" s="502">
        <f>IF(ISNUMBER(System!$C18),PlotData!Y18+Querkraft!$E$2*$AF$1*Y17,PlotData!$CB$4)</f>
        <v>1</v>
      </c>
      <c r="BC17" s="501">
        <f>IF(ISNUMBER(System!$C18),PlotData!Y18, PlotData!CB$4)</f>
        <v>1</v>
      </c>
      <c r="BD17" s="473">
        <f>IF(ISNUMBER(System!$C18),PlotData!O18, PlotData!$CB$4)</f>
        <v>1</v>
      </c>
      <c r="BE17" s="502">
        <f>IF(ISNUMBER(System!$C18), AR17,PlotData!$CB$4)</f>
        <v>1</v>
      </c>
    </row>
    <row r="18" spans="1:57" x14ac:dyDescent="0.35">
      <c r="A18" s="503">
        <v>16</v>
      </c>
      <c r="B18" s="501"/>
      <c r="C18" s="473"/>
      <c r="D18" s="473"/>
      <c r="E18" s="473"/>
      <c r="F18" s="473"/>
      <c r="G18" s="473"/>
      <c r="H18" s="473"/>
      <c r="I18" s="473"/>
      <c r="J18" s="473"/>
      <c r="K18" s="473"/>
      <c r="L18" s="502"/>
      <c r="N18" s="503">
        <v>16</v>
      </c>
      <c r="O18" s="501"/>
      <c r="P18" s="473"/>
      <c r="Q18" s="473"/>
      <c r="R18" s="473"/>
      <c r="S18" s="473"/>
      <c r="T18" s="473"/>
      <c r="U18" s="473"/>
      <c r="V18" s="473"/>
      <c r="W18" s="473"/>
      <c r="X18" s="473"/>
      <c r="Y18" s="502"/>
      <c r="AA18" s="504">
        <v>16</v>
      </c>
      <c r="AB18" s="501">
        <f>IF(ISNUMBER(System!$C19),PlotData!B19+ Querkraft!$E$2*$AF$1*B18,PlotData!$CB$3)</f>
        <v>-1.5</v>
      </c>
      <c r="AC18" s="473">
        <f>IF(ISNUMBER(System!$C19),PlotData!C19+ Querkraft!$E$2*$AF$1*C18,PlotData!$CB$3)</f>
        <v>-1.5</v>
      </c>
      <c r="AD18" s="473">
        <f>IF(ISNUMBER(System!$C19),PlotData!D19+ Querkraft!$E$2*$AF$1*D18,PlotData!$CB$3)</f>
        <v>-1.5</v>
      </c>
      <c r="AE18" s="473">
        <f>IF(ISNUMBER(System!$C19),PlotData!E19+ Querkraft!$E$2*$AF$1*E18,PlotData!$CB$3)</f>
        <v>-1.5</v>
      </c>
      <c r="AF18" s="473">
        <f>IF(ISNUMBER(System!$C19),PlotData!F19+Querkraft!$E$2* $AF$1*F18,PlotData!$CB$3)</f>
        <v>-1.5</v>
      </c>
      <c r="AG18" s="473">
        <f>IF(ISNUMBER(System!$C19),PlotData!G19+ Querkraft!$E$2*$AF$1*G18,PlotData!$CB$3)</f>
        <v>-1.5</v>
      </c>
      <c r="AH18" s="473">
        <f>IF(ISNUMBER(System!$C19),PlotData!H19+Querkraft!$E$2* $AF$1*H18,PlotData!$CB$3)</f>
        <v>-1.5</v>
      </c>
      <c r="AI18" s="473">
        <f>IF(ISNUMBER(System!$C19),PlotData!I19+ Querkraft!$E$2*$AF$1*I18,PlotData!$CB$3)</f>
        <v>-1.5</v>
      </c>
      <c r="AJ18" s="473">
        <f>IF(ISNUMBER(System!$C19),PlotData!J19+Querkraft!$E$2*$AF$1*J18,PlotData!$CB$3)</f>
        <v>-1.5</v>
      </c>
      <c r="AK18" s="473">
        <f>IF(ISNUMBER(System!$C19),PlotData!K19+ Querkraft!$E$2*$AF$1*K18,PlotData!$CB$3)</f>
        <v>-1.5</v>
      </c>
      <c r="AL18" s="502">
        <f>IF(ISNUMBER(System!$C19),PlotData!L19+ Querkraft!$E$2*$AF$1*L18,PlotData!$CB$3)</f>
        <v>-1.5</v>
      </c>
      <c r="AM18" s="501">
        <f>IF(ISNUMBER(System!$C19),PlotData!L19,PlotData!$CB$3)</f>
        <v>-1.5</v>
      </c>
      <c r="AN18" s="473">
        <f>IF(ISNUMBER(System!$C19),PlotData!B19,PlotData!$CB$3)</f>
        <v>-1.5</v>
      </c>
      <c r="AO18" s="390">
        <f>IF(ISNUMBER(System!$C19),AB18,PlotData!$CB$3)</f>
        <v>-1.5</v>
      </c>
      <c r="AQ18" s="503">
        <v>16</v>
      </c>
      <c r="AR18" s="542">
        <f>IF(ISNUMBER(System!$C19),PlotData!O19+ Querkraft!$E$2*$AF$1*O18,PlotData!$CB$4)</f>
        <v>1</v>
      </c>
      <c r="AS18" s="473">
        <f>IF(ISNUMBER(System!$C19),PlotData!P19+Querkraft!$E$2* $AF$1*P18,PlotData!$CB$4)</f>
        <v>1</v>
      </c>
      <c r="AT18" s="473">
        <f>IF(ISNUMBER(System!$C19),PlotData!Q19+Querkraft!$E$2*$AF$1*Q18,PlotData!$CB$4)</f>
        <v>1</v>
      </c>
      <c r="AU18" s="473">
        <f>IF(ISNUMBER(System!$C19),PlotData!R19+ Querkraft!$E$2*$AF$1*R18,PlotData!$CB$4)</f>
        <v>1</v>
      </c>
      <c r="AV18" s="473">
        <f>IF(ISNUMBER(System!$C19),PlotData!S19+ Querkraft!$E$2*$AF$1*S18,PlotData!$CB$4)</f>
        <v>1</v>
      </c>
      <c r="AW18" s="473">
        <f>IF(ISNUMBER(System!$C19),PlotData!T19+ Querkraft!$E$2*$AF$1*T18,PlotData!$CB$4)</f>
        <v>1</v>
      </c>
      <c r="AX18" s="473">
        <f>IF(ISNUMBER(System!$C19),PlotData!U19+ Querkraft!$E$2*$AF$1*U18,PlotData!$CB$4)</f>
        <v>1</v>
      </c>
      <c r="AY18" s="473">
        <f>IF(ISNUMBER(System!$C19),PlotData!V19+ Querkraft!$E$2*$AF$1*V18,PlotData!$CB$4)</f>
        <v>1</v>
      </c>
      <c r="AZ18" s="473">
        <f>IF(ISNUMBER(System!$C19),PlotData!W19+ Querkraft!$E$2*$AF$1*W18,PlotData!$CB$4)</f>
        <v>1</v>
      </c>
      <c r="BA18" s="473">
        <f>IF(ISNUMBER(System!$C19),PlotData!X19+Querkraft!$E$2* $AF$1*X18,PlotData!$CB$4)</f>
        <v>1</v>
      </c>
      <c r="BB18" s="502">
        <f>IF(ISNUMBER(System!$C19),PlotData!Y19+Querkraft!$E$2*$AF$1*Y18,PlotData!$CB$4)</f>
        <v>1</v>
      </c>
      <c r="BC18" s="501">
        <f>IF(ISNUMBER(System!$C19),PlotData!Y19, PlotData!CB$4)</f>
        <v>1</v>
      </c>
      <c r="BD18" s="473">
        <f>IF(ISNUMBER(System!$C19),PlotData!O19, PlotData!$CB$4)</f>
        <v>1</v>
      </c>
      <c r="BE18" s="502">
        <f>IF(ISNUMBER(System!$C19), AR18,PlotData!$CB$4)</f>
        <v>1</v>
      </c>
    </row>
    <row r="19" spans="1:57" x14ac:dyDescent="0.35">
      <c r="A19" s="503">
        <v>17</v>
      </c>
      <c r="B19" s="501"/>
      <c r="C19" s="473"/>
      <c r="D19" s="473"/>
      <c r="E19" s="473"/>
      <c r="F19" s="473"/>
      <c r="G19" s="473"/>
      <c r="H19" s="473"/>
      <c r="I19" s="473"/>
      <c r="J19" s="473"/>
      <c r="K19" s="473"/>
      <c r="L19" s="502"/>
      <c r="N19" s="503">
        <v>17</v>
      </c>
      <c r="O19" s="501"/>
      <c r="P19" s="473"/>
      <c r="Q19" s="473"/>
      <c r="R19" s="473"/>
      <c r="S19" s="473"/>
      <c r="T19" s="473"/>
      <c r="U19" s="473"/>
      <c r="V19" s="473"/>
      <c r="W19" s="473"/>
      <c r="X19" s="473"/>
      <c r="Y19" s="502"/>
      <c r="AA19" s="504">
        <v>17</v>
      </c>
      <c r="AB19" s="501">
        <f>IF(ISNUMBER(System!$C20),PlotData!B20+ Querkraft!$E$2*$AF$1*B19,PlotData!$CB$3)</f>
        <v>-1.5</v>
      </c>
      <c r="AC19" s="473">
        <f>IF(ISNUMBER(System!$C20),PlotData!C20+ Querkraft!$E$2*$AF$1*C19,PlotData!$CB$3)</f>
        <v>-1.5</v>
      </c>
      <c r="AD19" s="473">
        <f>IF(ISNUMBER(System!$C20),PlotData!D20+ Querkraft!$E$2*$AF$1*D19,PlotData!$CB$3)</f>
        <v>-1.5</v>
      </c>
      <c r="AE19" s="473">
        <f>IF(ISNUMBER(System!$C20),PlotData!E20+ Querkraft!$E$2*$AF$1*E19,PlotData!$CB$3)</f>
        <v>-1.5</v>
      </c>
      <c r="AF19" s="473">
        <f>IF(ISNUMBER(System!$C20),PlotData!F20+Querkraft!$E$2* $AF$1*F19,PlotData!$CB$3)</f>
        <v>-1.5</v>
      </c>
      <c r="AG19" s="473">
        <f>IF(ISNUMBER(System!$C20),PlotData!G20+ Querkraft!$E$2*$AF$1*G19,PlotData!$CB$3)</f>
        <v>-1.5</v>
      </c>
      <c r="AH19" s="473">
        <f>IF(ISNUMBER(System!$C20),PlotData!H20+Querkraft!$E$2* $AF$1*H19,PlotData!$CB$3)</f>
        <v>-1.5</v>
      </c>
      <c r="AI19" s="473">
        <f>IF(ISNUMBER(System!$C20),PlotData!I20+ Querkraft!$E$2*$AF$1*I19,PlotData!$CB$3)</f>
        <v>-1.5</v>
      </c>
      <c r="AJ19" s="473">
        <f>IF(ISNUMBER(System!$C20),PlotData!J20+Querkraft!$E$2*$AF$1*J19,PlotData!$CB$3)</f>
        <v>-1.5</v>
      </c>
      <c r="AK19" s="473">
        <f>IF(ISNUMBER(System!$C20),PlotData!K20+ Querkraft!$E$2*$AF$1*K19,PlotData!$CB$3)</f>
        <v>-1.5</v>
      </c>
      <c r="AL19" s="502">
        <f>IF(ISNUMBER(System!$C20),PlotData!L20+ Querkraft!$E$2*$AF$1*L19,PlotData!$CB$3)</f>
        <v>-1.5</v>
      </c>
      <c r="AM19" s="501">
        <f>IF(ISNUMBER(System!$C20),PlotData!L20,PlotData!$CB$3)</f>
        <v>-1.5</v>
      </c>
      <c r="AN19" s="473">
        <f>IF(ISNUMBER(System!$C20),PlotData!B20,PlotData!$CB$3)</f>
        <v>-1.5</v>
      </c>
      <c r="AO19" s="390">
        <f>IF(ISNUMBER(System!$C20),AB19,PlotData!$CB$3)</f>
        <v>-1.5</v>
      </c>
      <c r="AQ19" s="503">
        <v>17</v>
      </c>
      <c r="AR19" s="542">
        <f>IF(ISNUMBER(System!$C20),PlotData!O20+ Querkraft!$E$2*$AF$1*O19,PlotData!$CB$4)</f>
        <v>1</v>
      </c>
      <c r="AS19" s="473">
        <f>IF(ISNUMBER(System!$C20),PlotData!P20+Querkraft!$E$2* $AF$1*P19,PlotData!$CB$4)</f>
        <v>1</v>
      </c>
      <c r="AT19" s="473">
        <f>IF(ISNUMBER(System!$C20),PlotData!Q20+Querkraft!$E$2*$AF$1*Q19,PlotData!$CB$4)</f>
        <v>1</v>
      </c>
      <c r="AU19" s="473">
        <f>IF(ISNUMBER(System!$C20),PlotData!R20+ Querkraft!$E$2*$AF$1*R19,PlotData!$CB$4)</f>
        <v>1</v>
      </c>
      <c r="AV19" s="473">
        <f>IF(ISNUMBER(System!$C20),PlotData!S20+ Querkraft!$E$2*$AF$1*S19,PlotData!$CB$4)</f>
        <v>1</v>
      </c>
      <c r="AW19" s="473">
        <f>IF(ISNUMBER(System!$C20),PlotData!T20+ Querkraft!$E$2*$AF$1*T19,PlotData!$CB$4)</f>
        <v>1</v>
      </c>
      <c r="AX19" s="473">
        <f>IF(ISNUMBER(System!$C20),PlotData!U20+ Querkraft!$E$2*$AF$1*U19,PlotData!$CB$4)</f>
        <v>1</v>
      </c>
      <c r="AY19" s="473">
        <f>IF(ISNUMBER(System!$C20),PlotData!V20+ Querkraft!$E$2*$AF$1*V19,PlotData!$CB$4)</f>
        <v>1</v>
      </c>
      <c r="AZ19" s="473">
        <f>IF(ISNUMBER(System!$C20),PlotData!W20+ Querkraft!$E$2*$AF$1*W19,PlotData!$CB$4)</f>
        <v>1</v>
      </c>
      <c r="BA19" s="473">
        <f>IF(ISNUMBER(System!$C20),PlotData!X20+Querkraft!$E$2* $AF$1*X19,PlotData!$CB$4)</f>
        <v>1</v>
      </c>
      <c r="BB19" s="502">
        <f>IF(ISNUMBER(System!$C20),PlotData!Y20+Querkraft!$E$2*$AF$1*Y19,PlotData!$CB$4)</f>
        <v>1</v>
      </c>
      <c r="BC19" s="501">
        <f>IF(ISNUMBER(System!$C20),PlotData!Y20, PlotData!CB$4)</f>
        <v>1</v>
      </c>
      <c r="BD19" s="473">
        <f>IF(ISNUMBER(System!$C20),PlotData!O20, PlotData!$CB$4)</f>
        <v>1</v>
      </c>
      <c r="BE19" s="502">
        <f>IF(ISNUMBER(System!$C20), AR19,PlotData!$CB$4)</f>
        <v>1</v>
      </c>
    </row>
    <row r="20" spans="1:57" x14ac:dyDescent="0.35">
      <c r="A20" s="503">
        <v>18</v>
      </c>
      <c r="B20" s="501"/>
      <c r="C20" s="473"/>
      <c r="D20" s="473"/>
      <c r="E20" s="473"/>
      <c r="F20" s="473"/>
      <c r="G20" s="473"/>
      <c r="H20" s="473"/>
      <c r="I20" s="473"/>
      <c r="J20" s="473"/>
      <c r="K20" s="473"/>
      <c r="L20" s="502"/>
      <c r="N20" s="503">
        <v>18</v>
      </c>
      <c r="O20" s="501"/>
      <c r="P20" s="473"/>
      <c r="Q20" s="473"/>
      <c r="R20" s="473"/>
      <c r="S20" s="473"/>
      <c r="T20" s="473"/>
      <c r="U20" s="473"/>
      <c r="V20" s="473"/>
      <c r="W20" s="473"/>
      <c r="X20" s="473"/>
      <c r="Y20" s="502"/>
      <c r="AA20" s="504">
        <v>18</v>
      </c>
      <c r="AB20" s="501">
        <f>IF(ISNUMBER(System!$C21),PlotData!B21+ Querkraft!$E$2*$AF$1*B20,PlotData!$CB$3)</f>
        <v>-1.5</v>
      </c>
      <c r="AC20" s="473">
        <f>IF(ISNUMBER(System!$C21),PlotData!C21+ Querkraft!$E$2*$AF$1*C20,PlotData!$CB$3)</f>
        <v>-1.5</v>
      </c>
      <c r="AD20" s="473">
        <f>IF(ISNUMBER(System!$C21),PlotData!D21+ Querkraft!$E$2*$AF$1*D20,PlotData!$CB$3)</f>
        <v>-1.5</v>
      </c>
      <c r="AE20" s="473">
        <f>IF(ISNUMBER(System!$C21),PlotData!E21+ Querkraft!$E$2*$AF$1*E20,PlotData!$CB$3)</f>
        <v>-1.5</v>
      </c>
      <c r="AF20" s="473">
        <f>IF(ISNUMBER(System!$C21),PlotData!F21+Querkraft!$E$2* $AF$1*F20,PlotData!$CB$3)</f>
        <v>-1.5</v>
      </c>
      <c r="AG20" s="473">
        <f>IF(ISNUMBER(System!$C21),PlotData!G21+ Querkraft!$E$2*$AF$1*G20,PlotData!$CB$3)</f>
        <v>-1.5</v>
      </c>
      <c r="AH20" s="473">
        <f>IF(ISNUMBER(System!$C21),PlotData!H21+Querkraft!$E$2* $AF$1*H20,PlotData!$CB$3)</f>
        <v>-1.5</v>
      </c>
      <c r="AI20" s="473">
        <f>IF(ISNUMBER(System!$C21),PlotData!I21+ Querkraft!$E$2*$AF$1*I20,PlotData!$CB$3)</f>
        <v>-1.5</v>
      </c>
      <c r="AJ20" s="473">
        <f>IF(ISNUMBER(System!$C21),PlotData!J21+Querkraft!$E$2*$AF$1*J20,PlotData!$CB$3)</f>
        <v>-1.5</v>
      </c>
      <c r="AK20" s="473">
        <f>IF(ISNUMBER(System!$C21),PlotData!K21+ Querkraft!$E$2*$AF$1*K20,PlotData!$CB$3)</f>
        <v>-1.5</v>
      </c>
      <c r="AL20" s="502">
        <f>IF(ISNUMBER(System!$C21),PlotData!L21+ Querkraft!$E$2*$AF$1*L20,PlotData!$CB$3)</f>
        <v>-1.5</v>
      </c>
      <c r="AM20" s="501">
        <f>IF(ISNUMBER(System!$C21),PlotData!L21,PlotData!$CB$3)</f>
        <v>-1.5</v>
      </c>
      <c r="AN20" s="473">
        <f>IF(ISNUMBER(System!$C21),PlotData!B21,PlotData!$CB$3)</f>
        <v>-1.5</v>
      </c>
      <c r="AO20" s="390">
        <f>IF(ISNUMBER(System!$C21),AB20,PlotData!$CB$3)</f>
        <v>-1.5</v>
      </c>
      <c r="AQ20" s="503">
        <v>18</v>
      </c>
      <c r="AR20" s="542">
        <f>IF(ISNUMBER(System!$C21),PlotData!O21+ Querkraft!$E$2*$AF$1*O20,PlotData!$CB$4)</f>
        <v>1</v>
      </c>
      <c r="AS20" s="473">
        <f>IF(ISNUMBER(System!$C21),PlotData!P21+Querkraft!$E$2* $AF$1*P20,PlotData!$CB$4)</f>
        <v>1</v>
      </c>
      <c r="AT20" s="473">
        <f>IF(ISNUMBER(System!$C21),PlotData!Q21+Querkraft!$E$2*$AF$1*Q20,PlotData!$CB$4)</f>
        <v>1</v>
      </c>
      <c r="AU20" s="473">
        <f>IF(ISNUMBER(System!$C21),PlotData!R21+ Querkraft!$E$2*$AF$1*R20,PlotData!$CB$4)</f>
        <v>1</v>
      </c>
      <c r="AV20" s="473">
        <f>IF(ISNUMBER(System!$C21),PlotData!S21+ Querkraft!$E$2*$AF$1*S20,PlotData!$CB$4)</f>
        <v>1</v>
      </c>
      <c r="AW20" s="473">
        <f>IF(ISNUMBER(System!$C21),PlotData!T21+ Querkraft!$E$2*$AF$1*T20,PlotData!$CB$4)</f>
        <v>1</v>
      </c>
      <c r="AX20" s="473">
        <f>IF(ISNUMBER(System!$C21),PlotData!U21+ Querkraft!$E$2*$AF$1*U20,PlotData!$CB$4)</f>
        <v>1</v>
      </c>
      <c r="AY20" s="473">
        <f>IF(ISNUMBER(System!$C21),PlotData!V21+ Querkraft!$E$2*$AF$1*V20,PlotData!$CB$4)</f>
        <v>1</v>
      </c>
      <c r="AZ20" s="473">
        <f>IF(ISNUMBER(System!$C21),PlotData!W21+ Querkraft!$E$2*$AF$1*W20,PlotData!$CB$4)</f>
        <v>1</v>
      </c>
      <c r="BA20" s="473">
        <f>IF(ISNUMBER(System!$C21),PlotData!X21+Querkraft!$E$2* $AF$1*X20,PlotData!$CB$4)</f>
        <v>1</v>
      </c>
      <c r="BB20" s="502">
        <f>IF(ISNUMBER(System!$C21),PlotData!Y21+Querkraft!$E$2*$AF$1*Y20,PlotData!$CB$4)</f>
        <v>1</v>
      </c>
      <c r="BC20" s="501">
        <f>IF(ISNUMBER(System!$C21),PlotData!Y21, PlotData!CB$4)</f>
        <v>1</v>
      </c>
      <c r="BD20" s="473">
        <f>IF(ISNUMBER(System!$C21),PlotData!O21, PlotData!$CB$4)</f>
        <v>1</v>
      </c>
      <c r="BE20" s="502">
        <f>IF(ISNUMBER(System!$C21), AR20,PlotData!$CB$4)</f>
        <v>1</v>
      </c>
    </row>
    <row r="21" spans="1:57" x14ac:dyDescent="0.35">
      <c r="A21" s="543">
        <v>19</v>
      </c>
      <c r="B21" s="511"/>
      <c r="C21" s="512"/>
      <c r="D21" s="512"/>
      <c r="E21" s="512"/>
      <c r="F21" s="512"/>
      <c r="G21" s="512"/>
      <c r="H21" s="512"/>
      <c r="I21" s="512"/>
      <c r="J21" s="512"/>
      <c r="K21" s="512"/>
      <c r="L21" s="513"/>
      <c r="N21" s="503">
        <v>19</v>
      </c>
      <c r="O21" s="501"/>
      <c r="P21" s="473"/>
      <c r="Q21" s="473"/>
      <c r="R21" s="473"/>
      <c r="S21" s="473"/>
      <c r="T21" s="473"/>
      <c r="U21" s="473"/>
      <c r="V21" s="473"/>
      <c r="W21" s="473"/>
      <c r="X21" s="473"/>
      <c r="Y21" s="502"/>
      <c r="AA21" s="504">
        <v>19</v>
      </c>
      <c r="AB21" s="501">
        <f>IF(ISNUMBER(System!$C22),PlotData!B22+ Querkraft!$E$2*$AF$1*B21,PlotData!$CB$3)</f>
        <v>-1.5</v>
      </c>
      <c r="AC21" s="473">
        <f>IF(ISNUMBER(System!$C22),PlotData!C22+ Querkraft!$E$2*$AF$1*C21,PlotData!$CB$3)</f>
        <v>-1.5</v>
      </c>
      <c r="AD21" s="473">
        <f>IF(ISNUMBER(System!$C22),PlotData!D22+ Querkraft!$E$2*$AF$1*D21,PlotData!$CB$3)</f>
        <v>-1.5</v>
      </c>
      <c r="AE21" s="473">
        <f>IF(ISNUMBER(System!$C22),PlotData!E22+ Querkraft!$E$2*$AF$1*E21,PlotData!$CB$3)</f>
        <v>-1.5</v>
      </c>
      <c r="AF21" s="473">
        <f>IF(ISNUMBER(System!$C22),PlotData!F22+Querkraft!$E$2* $AF$1*F21,PlotData!$CB$3)</f>
        <v>-1.5</v>
      </c>
      <c r="AG21" s="473">
        <f>IF(ISNUMBER(System!$C22),PlotData!G22+ Querkraft!$E$2*$AF$1*G21,PlotData!$CB$3)</f>
        <v>-1.5</v>
      </c>
      <c r="AH21" s="473">
        <f>IF(ISNUMBER(System!$C22),PlotData!H22+Querkraft!$E$2* $AF$1*H21,PlotData!$CB$3)</f>
        <v>-1.5</v>
      </c>
      <c r="AI21" s="473">
        <f>IF(ISNUMBER(System!$C22),PlotData!I22+ Querkraft!$E$2*$AF$1*I21,PlotData!$CB$3)</f>
        <v>-1.5</v>
      </c>
      <c r="AJ21" s="473">
        <f>IF(ISNUMBER(System!$C22),PlotData!J22+Querkraft!$E$2*$AF$1*J21,PlotData!$CB$3)</f>
        <v>-1.5</v>
      </c>
      <c r="AK21" s="473">
        <f>IF(ISNUMBER(System!$C22),PlotData!K22+ Querkraft!$E$2*$AF$1*K21,PlotData!$CB$3)</f>
        <v>-1.5</v>
      </c>
      <c r="AL21" s="502">
        <f>IF(ISNUMBER(System!$C22),PlotData!L22+ Querkraft!$E$2*$AF$1*L21,PlotData!$CB$3)</f>
        <v>-1.5</v>
      </c>
      <c r="AM21" s="501">
        <f>IF(ISNUMBER(System!$C22),PlotData!L22,PlotData!$CB$3)</f>
        <v>-1.5</v>
      </c>
      <c r="AN21" s="473">
        <f>IF(ISNUMBER(System!$C22),PlotData!B22,PlotData!$CB$3)</f>
        <v>-1.5</v>
      </c>
      <c r="AO21" s="390">
        <f>IF(ISNUMBER(System!$C22),AB21,PlotData!$CB$3)</f>
        <v>-1.5</v>
      </c>
      <c r="AQ21" s="503">
        <v>19</v>
      </c>
      <c r="AR21" s="542">
        <f>IF(ISNUMBER(System!$C22),PlotData!O22+ Querkraft!$E$2*$AF$1*O21,PlotData!$CB$4)</f>
        <v>1</v>
      </c>
      <c r="AS21" s="473">
        <f>IF(ISNUMBER(System!$C22),PlotData!P22+Querkraft!$E$2* $AF$1*P21,PlotData!$CB$4)</f>
        <v>1</v>
      </c>
      <c r="AT21" s="473">
        <f>IF(ISNUMBER(System!$C22),PlotData!Q22+Querkraft!$E$2*$AF$1*Q21,PlotData!$CB$4)</f>
        <v>1</v>
      </c>
      <c r="AU21" s="473">
        <f>IF(ISNUMBER(System!$C22),PlotData!R22+ Querkraft!$E$2*$AF$1*R21,PlotData!$CB$4)</f>
        <v>1</v>
      </c>
      <c r="AV21" s="473">
        <f>IF(ISNUMBER(System!$C22),PlotData!S22+ Querkraft!$E$2*$AF$1*S21,PlotData!$CB$4)</f>
        <v>1</v>
      </c>
      <c r="AW21" s="473">
        <f>IF(ISNUMBER(System!$C22),PlotData!T22+ Querkraft!$E$2*$AF$1*T21,PlotData!$CB$4)</f>
        <v>1</v>
      </c>
      <c r="AX21" s="473">
        <f>IF(ISNUMBER(System!$C22),PlotData!U22+ Querkraft!$E$2*$AF$1*U21,PlotData!$CB$4)</f>
        <v>1</v>
      </c>
      <c r="AY21" s="473">
        <f>IF(ISNUMBER(System!$C22),PlotData!V22+ Querkraft!$E$2*$AF$1*V21,PlotData!$CB$4)</f>
        <v>1</v>
      </c>
      <c r="AZ21" s="473">
        <f>IF(ISNUMBER(System!$C22),PlotData!W22+ Querkraft!$E$2*$AF$1*W21,PlotData!$CB$4)</f>
        <v>1</v>
      </c>
      <c r="BA21" s="473">
        <f>IF(ISNUMBER(System!$C22),PlotData!X22+Querkraft!$E$2* $AF$1*X21,PlotData!$CB$4)</f>
        <v>1</v>
      </c>
      <c r="BB21" s="502">
        <f>IF(ISNUMBER(System!$C22),PlotData!Y22+Querkraft!$E$2*$AF$1*Y21,PlotData!$CB$4)</f>
        <v>1</v>
      </c>
      <c r="BC21" s="501">
        <f>IF(ISNUMBER(System!$C22),PlotData!Y22, PlotData!CB$4)</f>
        <v>1</v>
      </c>
      <c r="BD21" s="473">
        <f>IF(ISNUMBER(System!$C22),PlotData!O22, PlotData!$CB$4)</f>
        <v>1</v>
      </c>
      <c r="BE21" s="502">
        <f>IF(ISNUMBER(System!$C22), AR21,PlotData!$CB$4)</f>
        <v>1</v>
      </c>
    </row>
    <row r="22" spans="1:57" x14ac:dyDescent="0.35">
      <c r="A22" s="503">
        <v>20</v>
      </c>
      <c r="B22" s="501"/>
      <c r="C22" s="473"/>
      <c r="D22" s="473"/>
      <c r="E22" s="473"/>
      <c r="F22" s="473"/>
      <c r="G22" s="473"/>
      <c r="H22" s="473"/>
      <c r="I22" s="473"/>
      <c r="J22" s="473"/>
      <c r="K22" s="473"/>
      <c r="L22" s="502"/>
      <c r="N22" s="543">
        <v>20</v>
      </c>
      <c r="O22" s="511"/>
      <c r="P22" s="512"/>
      <c r="Q22" s="512"/>
      <c r="R22" s="512"/>
      <c r="S22" s="512"/>
      <c r="T22" s="512"/>
      <c r="U22" s="512"/>
      <c r="V22" s="512"/>
      <c r="W22" s="512"/>
      <c r="X22" s="512"/>
      <c r="Y22" s="513"/>
      <c r="AA22" s="514">
        <v>20</v>
      </c>
      <c r="AB22" s="501">
        <f>IF(ISNUMBER(System!$C23),PlotData!B23+ Querkraft!$E$2*$AF$1*B22,PlotData!$CB$3)</f>
        <v>-1.5</v>
      </c>
      <c r="AC22" s="473">
        <f>IF(ISNUMBER(System!$C23),PlotData!C23+ Querkraft!$E$2*$AF$1*C22,PlotData!$CB$3)</f>
        <v>-1.5</v>
      </c>
      <c r="AD22" s="473">
        <f>IF(ISNUMBER(System!$C23),PlotData!D23+ Querkraft!$E$2*$AF$1*D22,PlotData!$CB$3)</f>
        <v>-1.5</v>
      </c>
      <c r="AE22" s="473">
        <f>IF(ISNUMBER(System!$C23),PlotData!E23+ Querkraft!$E$2*$AF$1*E22,PlotData!$CB$3)</f>
        <v>-1.5</v>
      </c>
      <c r="AF22" s="473">
        <f>IF(ISNUMBER(System!$C23),PlotData!F23+Querkraft!$E$2* $AF$1*F22,PlotData!$CB$3)</f>
        <v>-1.5</v>
      </c>
      <c r="AG22" s="473">
        <f>IF(ISNUMBER(System!$C23),PlotData!G23+ Querkraft!$E$2*$AF$1*G22,PlotData!$CB$3)</f>
        <v>-1.5</v>
      </c>
      <c r="AH22" s="473">
        <f>IF(ISNUMBER(System!$C23),PlotData!H23+Querkraft!$E$2* $AF$1*H22,PlotData!$CB$3)</f>
        <v>-1.5</v>
      </c>
      <c r="AI22" s="473">
        <f>IF(ISNUMBER(System!$C23),PlotData!I23+ Querkraft!$E$2*$AF$1*I22,PlotData!$CB$3)</f>
        <v>-1.5</v>
      </c>
      <c r="AJ22" s="473">
        <f>IF(ISNUMBER(System!$C23),PlotData!J23+Querkraft!$E$2*$AF$1*J22,PlotData!$CB$3)</f>
        <v>-1.5</v>
      </c>
      <c r="AK22" s="473">
        <f>IF(ISNUMBER(System!$C23),PlotData!K23+ Querkraft!$E$2*$AF$1*K22,PlotData!$CB$3)</f>
        <v>-1.5</v>
      </c>
      <c r="AL22" s="502">
        <f>IF(ISNUMBER(System!$C23),PlotData!L23+ Querkraft!$E$2*$AF$1*L22,PlotData!$CB$3)</f>
        <v>-1.5</v>
      </c>
      <c r="AM22" s="501">
        <f>IF(ISNUMBER(System!$C23),PlotData!L23,PlotData!$CB$3)</f>
        <v>-1.5</v>
      </c>
      <c r="AN22" s="473">
        <f>IF(ISNUMBER(System!$C23),PlotData!B23,PlotData!$CB$3)</f>
        <v>-1.5</v>
      </c>
      <c r="AO22" s="390">
        <f>IF(ISNUMBER(System!$C23),AB22,PlotData!$CB$3)</f>
        <v>-1.5</v>
      </c>
      <c r="AQ22" s="543">
        <v>20</v>
      </c>
      <c r="AR22" s="542">
        <f>IF(ISNUMBER(System!$C23),PlotData!O23+ Querkraft!$E$2*$AF$1*O22,PlotData!$CB$4)</f>
        <v>1</v>
      </c>
      <c r="AS22" s="473">
        <f>IF(ISNUMBER(System!$C23),PlotData!P23+Querkraft!$E$2* $AF$1*P22,PlotData!$CB$4)</f>
        <v>1</v>
      </c>
      <c r="AT22" s="473">
        <f>IF(ISNUMBER(System!$C23),PlotData!Q23+Querkraft!$E$2*$AF$1*Q22,PlotData!$CB$4)</f>
        <v>1</v>
      </c>
      <c r="AU22" s="473">
        <f>IF(ISNUMBER(System!$C23),PlotData!R23+ Querkraft!$E$2*$AF$1*R22,PlotData!$CB$4)</f>
        <v>1</v>
      </c>
      <c r="AV22" s="473">
        <f>IF(ISNUMBER(System!$C23),PlotData!S23+ Querkraft!$E$2*$AF$1*S22,PlotData!$CB$4)</f>
        <v>1</v>
      </c>
      <c r="AW22" s="473">
        <f>IF(ISNUMBER(System!$C23),PlotData!T23+ Querkraft!$E$2*$AF$1*T22,PlotData!$CB$4)</f>
        <v>1</v>
      </c>
      <c r="AX22" s="473">
        <f>IF(ISNUMBER(System!$C23),PlotData!U23+ Querkraft!$E$2*$AF$1*U22,PlotData!$CB$4)</f>
        <v>1</v>
      </c>
      <c r="AY22" s="473">
        <f>IF(ISNUMBER(System!$C23),PlotData!V23+ Querkraft!$E$2*$AF$1*V22,PlotData!$CB$4)</f>
        <v>1</v>
      </c>
      <c r="AZ22" s="473">
        <f>IF(ISNUMBER(System!$C23),PlotData!W23+ Querkraft!$E$2*$AF$1*W22,PlotData!$CB$4)</f>
        <v>1</v>
      </c>
      <c r="BA22" s="473">
        <f>IF(ISNUMBER(System!$C23),PlotData!X23+Querkraft!$E$2* $AF$1*X22,PlotData!$CB$4)</f>
        <v>1</v>
      </c>
      <c r="BB22" s="502">
        <f>IF(ISNUMBER(System!$C23),PlotData!Y23+Querkraft!$E$2*$AF$1*Y22,PlotData!$CB$4)</f>
        <v>1</v>
      </c>
      <c r="BC22" s="501">
        <f>IF(ISNUMBER(System!$C23),PlotData!Y23, PlotData!CB$4)</f>
        <v>1</v>
      </c>
      <c r="BD22" s="473">
        <f>IF(ISNUMBER(System!$C23),PlotData!O23, PlotData!$CB$4)</f>
        <v>1</v>
      </c>
      <c r="BE22" s="502">
        <f>IF(ISNUMBER(System!$C23), AR22,PlotData!$CB$4)</f>
        <v>1</v>
      </c>
    </row>
    <row r="23" spans="1:57" x14ac:dyDescent="0.35">
      <c r="A23" s="544">
        <v>21</v>
      </c>
      <c r="B23" s="501"/>
      <c r="C23" s="473"/>
      <c r="D23" s="473"/>
      <c r="E23" s="473"/>
      <c r="F23" s="473"/>
      <c r="G23" s="473"/>
      <c r="H23" s="473"/>
      <c r="I23" s="473"/>
      <c r="J23" s="473"/>
      <c r="K23" s="473"/>
      <c r="L23" s="502"/>
      <c r="N23" s="544">
        <v>21</v>
      </c>
      <c r="O23" s="501"/>
      <c r="P23" s="473"/>
      <c r="Q23" s="473"/>
      <c r="R23" s="473"/>
      <c r="S23" s="473"/>
      <c r="T23" s="473"/>
      <c r="U23" s="473"/>
      <c r="V23" s="473"/>
      <c r="W23" s="473"/>
      <c r="X23" s="473"/>
      <c r="Y23" s="502"/>
      <c r="AA23" s="515">
        <v>21</v>
      </c>
      <c r="AB23" s="501">
        <f>IF(ISNUMBER(System!$C24),PlotData!B24+ Querkraft!$E$2*$AF$1*B23,PlotData!$CB$3)</f>
        <v>-1.5</v>
      </c>
      <c r="AC23" s="473">
        <f>IF(ISNUMBER(System!$C24),PlotData!C24+ Querkraft!$E$2*$AF$1*C23,PlotData!$CB$3)</f>
        <v>-1.5</v>
      </c>
      <c r="AD23" s="473">
        <f>IF(ISNUMBER(System!$C24),PlotData!D24+ Querkraft!$E$2*$AF$1*D23,PlotData!$CB$3)</f>
        <v>-1.5</v>
      </c>
      <c r="AE23" s="473">
        <f>IF(ISNUMBER(System!$C24),PlotData!E24+ Querkraft!$E$2*$AF$1*E23,PlotData!$CB$3)</f>
        <v>-1.5</v>
      </c>
      <c r="AF23" s="473">
        <f>IF(ISNUMBER(System!$C24),PlotData!F24+Querkraft!$E$2* $AF$1*F23,PlotData!$CB$3)</f>
        <v>-1.5</v>
      </c>
      <c r="AG23" s="473">
        <f>IF(ISNUMBER(System!$C24),PlotData!G24+ Querkraft!$E$2*$AF$1*G23,PlotData!$CB$3)</f>
        <v>-1.5</v>
      </c>
      <c r="AH23" s="473">
        <f>IF(ISNUMBER(System!$C24),PlotData!H24+Querkraft!$E$2* $AF$1*H23,PlotData!$CB$3)</f>
        <v>-1.5</v>
      </c>
      <c r="AI23" s="473">
        <f>IF(ISNUMBER(System!$C24),PlotData!I24+ Querkraft!$E$2*$AF$1*I23,PlotData!$CB$3)</f>
        <v>-1.5</v>
      </c>
      <c r="AJ23" s="473">
        <f>IF(ISNUMBER(System!$C24),PlotData!J24+Querkraft!$E$2*$AF$1*J23,PlotData!$CB$3)</f>
        <v>-1.5</v>
      </c>
      <c r="AK23" s="473">
        <f>IF(ISNUMBER(System!$C24),PlotData!K24+ Querkraft!$E$2*$AF$1*K23,PlotData!$CB$3)</f>
        <v>-1.5</v>
      </c>
      <c r="AL23" s="502">
        <f>IF(ISNUMBER(System!$C24),PlotData!L24+ Querkraft!$E$2*$AF$1*L23,PlotData!$CB$3)</f>
        <v>-1.5</v>
      </c>
      <c r="AM23" s="501">
        <f>IF(ISNUMBER(System!$C24),PlotData!L24,PlotData!$CB$3)</f>
        <v>-1.5</v>
      </c>
      <c r="AN23" s="473">
        <f>IF(ISNUMBER(System!$C24),PlotData!B24,PlotData!$CB$3)</f>
        <v>-1.5</v>
      </c>
      <c r="AO23" s="390">
        <f>IF(ISNUMBER(System!$C24),AB23,PlotData!$CB$3)</f>
        <v>-1.5</v>
      </c>
      <c r="AQ23" s="544">
        <v>21</v>
      </c>
      <c r="AR23" s="542">
        <f>IF(ISNUMBER(System!$C24),PlotData!O24+ Querkraft!$E$2*$AF$1*O23,PlotData!$CB$4)</f>
        <v>1</v>
      </c>
      <c r="AS23" s="473">
        <f>IF(ISNUMBER(System!$C24),PlotData!P24+Querkraft!$E$2* $AF$1*P23,PlotData!$CB$4)</f>
        <v>1</v>
      </c>
      <c r="AT23" s="473">
        <f>IF(ISNUMBER(System!$C24),PlotData!Q24+Querkraft!$E$2*$AF$1*Q23,PlotData!$CB$4)</f>
        <v>1</v>
      </c>
      <c r="AU23" s="473">
        <f>IF(ISNUMBER(System!$C24),PlotData!R24+ Querkraft!$E$2*$AF$1*R23,PlotData!$CB$4)</f>
        <v>1</v>
      </c>
      <c r="AV23" s="473">
        <f>IF(ISNUMBER(System!$C24),PlotData!S24+ Querkraft!$E$2*$AF$1*S23,PlotData!$CB$4)</f>
        <v>1</v>
      </c>
      <c r="AW23" s="473">
        <f>IF(ISNUMBER(System!$C24),PlotData!T24+ Querkraft!$E$2*$AF$1*T23,PlotData!$CB$4)</f>
        <v>1</v>
      </c>
      <c r="AX23" s="473">
        <f>IF(ISNUMBER(System!$C24),PlotData!U24+ Querkraft!$E$2*$AF$1*U23,PlotData!$CB$4)</f>
        <v>1</v>
      </c>
      <c r="AY23" s="473">
        <f>IF(ISNUMBER(System!$C24),PlotData!V24+ Querkraft!$E$2*$AF$1*V23,PlotData!$CB$4)</f>
        <v>1</v>
      </c>
      <c r="AZ23" s="473">
        <f>IF(ISNUMBER(System!$C24),PlotData!W24+ Querkraft!$E$2*$AF$1*W23,PlotData!$CB$4)</f>
        <v>1</v>
      </c>
      <c r="BA23" s="473">
        <f>IF(ISNUMBER(System!$C24),PlotData!X24+Querkraft!$E$2* $AF$1*X23,PlotData!$CB$4)</f>
        <v>1</v>
      </c>
      <c r="BB23" s="502">
        <f>IF(ISNUMBER(System!$C24),PlotData!Y24+Querkraft!$E$2*$AF$1*Y23,PlotData!$CB$4)</f>
        <v>1</v>
      </c>
      <c r="BC23" s="501">
        <f>IF(ISNUMBER(System!$C24),PlotData!Y24, PlotData!CB$4)</f>
        <v>1</v>
      </c>
      <c r="BD23" s="473">
        <f>IF(ISNUMBER(System!$C24),PlotData!O24, PlotData!$CB$4)</f>
        <v>1</v>
      </c>
      <c r="BE23" s="502">
        <f>IF(ISNUMBER(System!$C24), AR23,PlotData!$CB$4)</f>
        <v>1</v>
      </c>
    </row>
    <row r="24" spans="1:57" x14ac:dyDescent="0.35">
      <c r="A24" s="544">
        <v>22</v>
      </c>
      <c r="B24" s="501"/>
      <c r="C24" s="473"/>
      <c r="D24" s="473"/>
      <c r="E24" s="473"/>
      <c r="F24" s="473"/>
      <c r="G24" s="473"/>
      <c r="H24" s="473"/>
      <c r="I24" s="473"/>
      <c r="J24" s="473"/>
      <c r="K24" s="473"/>
      <c r="L24" s="502"/>
      <c r="N24" s="544">
        <v>22</v>
      </c>
      <c r="O24" s="501"/>
      <c r="P24" s="473"/>
      <c r="Q24" s="473"/>
      <c r="R24" s="473"/>
      <c r="S24" s="473"/>
      <c r="T24" s="473"/>
      <c r="U24" s="473"/>
      <c r="V24" s="473"/>
      <c r="W24" s="473"/>
      <c r="X24" s="473"/>
      <c r="Y24" s="502"/>
      <c r="AA24" s="515">
        <v>22</v>
      </c>
      <c r="AB24" s="501">
        <f>IF(ISNUMBER(System!$C25),PlotData!B25+ Querkraft!$E$2*$AF$1*B24,PlotData!$CB$3)</f>
        <v>-1.5</v>
      </c>
      <c r="AC24" s="473">
        <f>IF(ISNUMBER(System!$C25),PlotData!C25+ Querkraft!$E$2*$AF$1*C24,PlotData!$CB$3)</f>
        <v>-1.5</v>
      </c>
      <c r="AD24" s="473">
        <f>IF(ISNUMBER(System!$C25),PlotData!D25+ Querkraft!$E$2*$AF$1*D24,PlotData!$CB$3)</f>
        <v>-1.5</v>
      </c>
      <c r="AE24" s="473">
        <f>IF(ISNUMBER(System!$C25),PlotData!E25+ Querkraft!$E$2*$AF$1*E24,PlotData!$CB$3)</f>
        <v>-1.5</v>
      </c>
      <c r="AF24" s="473">
        <f>IF(ISNUMBER(System!$C25),PlotData!F25+Querkraft!$E$2* $AF$1*F24,PlotData!$CB$3)</f>
        <v>-1.5</v>
      </c>
      <c r="AG24" s="473">
        <f>IF(ISNUMBER(System!$C25),PlotData!G25+ Querkraft!$E$2*$AF$1*G24,PlotData!$CB$3)</f>
        <v>-1.5</v>
      </c>
      <c r="AH24" s="473">
        <f>IF(ISNUMBER(System!$C25),PlotData!H25+Querkraft!$E$2* $AF$1*H24,PlotData!$CB$3)</f>
        <v>-1.5</v>
      </c>
      <c r="AI24" s="473">
        <f>IF(ISNUMBER(System!$C25),PlotData!I25+ Querkraft!$E$2*$AF$1*I24,PlotData!$CB$3)</f>
        <v>-1.5</v>
      </c>
      <c r="AJ24" s="473">
        <f>IF(ISNUMBER(System!$C25),PlotData!J25+Querkraft!$E$2*$AF$1*J24,PlotData!$CB$3)</f>
        <v>-1.5</v>
      </c>
      <c r="AK24" s="473">
        <f>IF(ISNUMBER(System!$C25),PlotData!K25+ Querkraft!$E$2*$AF$1*K24,PlotData!$CB$3)</f>
        <v>-1.5</v>
      </c>
      <c r="AL24" s="502">
        <f>IF(ISNUMBER(System!$C25),PlotData!L25+ Querkraft!$E$2*$AF$1*L24,PlotData!$CB$3)</f>
        <v>-1.5</v>
      </c>
      <c r="AM24" s="501">
        <f>IF(ISNUMBER(System!$C25),PlotData!L25,PlotData!$CB$3)</f>
        <v>-1.5</v>
      </c>
      <c r="AN24" s="473">
        <f>IF(ISNUMBER(System!$C25),PlotData!B25,PlotData!$CB$3)</f>
        <v>-1.5</v>
      </c>
      <c r="AO24" s="390">
        <f>IF(ISNUMBER(System!$C25),AB24,PlotData!$CB$3)</f>
        <v>-1.5</v>
      </c>
      <c r="AQ24" s="544">
        <v>22</v>
      </c>
      <c r="AR24" s="542">
        <f>IF(ISNUMBER(System!$C25),PlotData!O25+ Querkraft!$E$2*$AF$1*O24,PlotData!$CB$4)</f>
        <v>1</v>
      </c>
      <c r="AS24" s="473">
        <f>IF(ISNUMBER(System!$C25),PlotData!P25+Querkraft!$E$2* $AF$1*P24,PlotData!$CB$4)</f>
        <v>1</v>
      </c>
      <c r="AT24" s="473">
        <f>IF(ISNUMBER(System!$C25),PlotData!Q25+Querkraft!$E$2*$AF$1*Q24,PlotData!$CB$4)</f>
        <v>1</v>
      </c>
      <c r="AU24" s="473">
        <f>IF(ISNUMBER(System!$C25),PlotData!R25+ Querkraft!$E$2*$AF$1*R24,PlotData!$CB$4)</f>
        <v>1</v>
      </c>
      <c r="AV24" s="473">
        <f>IF(ISNUMBER(System!$C25),PlotData!S25+ Querkraft!$E$2*$AF$1*S24,PlotData!$CB$4)</f>
        <v>1</v>
      </c>
      <c r="AW24" s="473">
        <f>IF(ISNUMBER(System!$C25),PlotData!T25+ Querkraft!$E$2*$AF$1*T24,PlotData!$CB$4)</f>
        <v>1</v>
      </c>
      <c r="AX24" s="473">
        <f>IF(ISNUMBER(System!$C25),PlotData!U25+ Querkraft!$E$2*$AF$1*U24,PlotData!$CB$4)</f>
        <v>1</v>
      </c>
      <c r="AY24" s="473">
        <f>IF(ISNUMBER(System!$C25),PlotData!V25+ Querkraft!$E$2*$AF$1*V24,PlotData!$CB$4)</f>
        <v>1</v>
      </c>
      <c r="AZ24" s="473">
        <f>IF(ISNUMBER(System!$C25),PlotData!W25+ Querkraft!$E$2*$AF$1*W24,PlotData!$CB$4)</f>
        <v>1</v>
      </c>
      <c r="BA24" s="473">
        <f>IF(ISNUMBER(System!$C25),PlotData!X25+Querkraft!$E$2* $AF$1*X24,PlotData!$CB$4)</f>
        <v>1</v>
      </c>
      <c r="BB24" s="502">
        <f>IF(ISNUMBER(System!$C25),PlotData!Y25+Querkraft!$E$2*$AF$1*Y24,PlotData!$CB$4)</f>
        <v>1</v>
      </c>
      <c r="BC24" s="501">
        <f>IF(ISNUMBER(System!$C25),PlotData!Y25, PlotData!CB$4)</f>
        <v>1</v>
      </c>
      <c r="BD24" s="473">
        <f>IF(ISNUMBER(System!$C25),PlotData!O25, PlotData!$CB$4)</f>
        <v>1</v>
      </c>
      <c r="BE24" s="502">
        <f>IF(ISNUMBER(System!$C25), AR24,PlotData!$CB$4)</f>
        <v>1</v>
      </c>
    </row>
    <row r="25" spans="1:57" x14ac:dyDescent="0.35">
      <c r="A25" s="544">
        <v>23</v>
      </c>
      <c r="B25" s="501"/>
      <c r="C25" s="473"/>
      <c r="D25" s="473"/>
      <c r="E25" s="473"/>
      <c r="F25" s="473"/>
      <c r="G25" s="473"/>
      <c r="H25" s="473"/>
      <c r="I25" s="473"/>
      <c r="J25" s="473"/>
      <c r="K25" s="473"/>
      <c r="L25" s="502"/>
      <c r="N25" s="544">
        <v>23</v>
      </c>
      <c r="O25" s="501"/>
      <c r="P25" s="473"/>
      <c r="Q25" s="473"/>
      <c r="R25" s="473"/>
      <c r="S25" s="473"/>
      <c r="T25" s="473"/>
      <c r="U25" s="473"/>
      <c r="V25" s="473"/>
      <c r="W25" s="473"/>
      <c r="X25" s="473"/>
      <c r="Y25" s="502"/>
      <c r="AA25" s="515">
        <v>23</v>
      </c>
      <c r="AB25" s="501">
        <f>IF(ISNUMBER(System!$C26),PlotData!B26+ Querkraft!$E$2*$AF$1*B25,PlotData!$CB$3)</f>
        <v>-1.5</v>
      </c>
      <c r="AC25" s="473">
        <f>IF(ISNUMBER(System!$C26),PlotData!C26+ Querkraft!$E$2*$AF$1*C25,PlotData!$CB$3)</f>
        <v>-1.5</v>
      </c>
      <c r="AD25" s="473">
        <f>IF(ISNUMBER(System!$C26),PlotData!D26+ Querkraft!$E$2*$AF$1*D25,PlotData!$CB$3)</f>
        <v>-1.5</v>
      </c>
      <c r="AE25" s="473">
        <f>IF(ISNUMBER(System!$C26),PlotData!E26+ Querkraft!$E$2*$AF$1*E25,PlotData!$CB$3)</f>
        <v>-1.5</v>
      </c>
      <c r="AF25" s="473">
        <f>IF(ISNUMBER(System!$C26),PlotData!F26+Querkraft!$E$2* $AF$1*F25,PlotData!$CB$3)</f>
        <v>-1.5</v>
      </c>
      <c r="AG25" s="473">
        <f>IF(ISNUMBER(System!$C26),PlotData!G26+ Querkraft!$E$2*$AF$1*G25,PlotData!$CB$3)</f>
        <v>-1.5</v>
      </c>
      <c r="AH25" s="473">
        <f>IF(ISNUMBER(System!$C26),PlotData!H26+Querkraft!$E$2* $AF$1*H25,PlotData!$CB$3)</f>
        <v>-1.5</v>
      </c>
      <c r="AI25" s="473">
        <f>IF(ISNUMBER(System!$C26),PlotData!I26+ Querkraft!$E$2*$AF$1*I25,PlotData!$CB$3)</f>
        <v>-1.5</v>
      </c>
      <c r="AJ25" s="473">
        <f>IF(ISNUMBER(System!$C26),PlotData!J26+Querkraft!$E$2*$AF$1*J25,PlotData!$CB$3)</f>
        <v>-1.5</v>
      </c>
      <c r="AK25" s="473">
        <f>IF(ISNUMBER(System!$C26),PlotData!K26+ Querkraft!$E$2*$AF$1*K25,PlotData!$CB$3)</f>
        <v>-1.5</v>
      </c>
      <c r="AL25" s="502">
        <f>IF(ISNUMBER(System!$C26),PlotData!L26+ Querkraft!$E$2*$AF$1*L25,PlotData!$CB$3)</f>
        <v>-1.5</v>
      </c>
      <c r="AM25" s="501">
        <f>IF(ISNUMBER(System!$C26),PlotData!L26,PlotData!$CB$3)</f>
        <v>-1.5</v>
      </c>
      <c r="AN25" s="473">
        <f>IF(ISNUMBER(System!$C26),PlotData!B26,PlotData!$CB$3)</f>
        <v>-1.5</v>
      </c>
      <c r="AO25" s="390">
        <f>IF(ISNUMBER(System!$C26),AB25,PlotData!$CB$3)</f>
        <v>-1.5</v>
      </c>
      <c r="AQ25" s="544">
        <v>23</v>
      </c>
      <c r="AR25" s="542">
        <f>IF(ISNUMBER(System!$C26),PlotData!O26+ Querkraft!$E$2*$AF$1*O25,PlotData!$CB$4)</f>
        <v>1</v>
      </c>
      <c r="AS25" s="473">
        <f>IF(ISNUMBER(System!$C26),PlotData!P26+Querkraft!$E$2* $AF$1*P25,PlotData!$CB$4)</f>
        <v>1</v>
      </c>
      <c r="AT25" s="473">
        <f>IF(ISNUMBER(System!$C26),PlotData!Q26+Querkraft!$E$2*$AF$1*Q25,PlotData!$CB$4)</f>
        <v>1</v>
      </c>
      <c r="AU25" s="473">
        <f>IF(ISNUMBER(System!$C26),PlotData!R26+ Querkraft!$E$2*$AF$1*R25,PlotData!$CB$4)</f>
        <v>1</v>
      </c>
      <c r="AV25" s="473">
        <f>IF(ISNUMBER(System!$C26),PlotData!S26+ Querkraft!$E$2*$AF$1*S25,PlotData!$CB$4)</f>
        <v>1</v>
      </c>
      <c r="AW25" s="473">
        <f>IF(ISNUMBER(System!$C26),PlotData!T26+ Querkraft!$E$2*$AF$1*T25,PlotData!$CB$4)</f>
        <v>1</v>
      </c>
      <c r="AX25" s="473">
        <f>IF(ISNUMBER(System!$C26),PlotData!U26+ Querkraft!$E$2*$AF$1*U25,PlotData!$CB$4)</f>
        <v>1</v>
      </c>
      <c r="AY25" s="473">
        <f>IF(ISNUMBER(System!$C26),PlotData!V26+ Querkraft!$E$2*$AF$1*V25,PlotData!$CB$4)</f>
        <v>1</v>
      </c>
      <c r="AZ25" s="473">
        <f>IF(ISNUMBER(System!$C26),PlotData!W26+ Querkraft!$E$2*$AF$1*W25,PlotData!$CB$4)</f>
        <v>1</v>
      </c>
      <c r="BA25" s="473">
        <f>IF(ISNUMBER(System!$C26),PlotData!X26+Querkraft!$E$2* $AF$1*X25,PlotData!$CB$4)</f>
        <v>1</v>
      </c>
      <c r="BB25" s="502">
        <f>IF(ISNUMBER(System!$C26),PlotData!Y26+Querkraft!$E$2*$AF$1*Y25,PlotData!$CB$4)</f>
        <v>1</v>
      </c>
      <c r="BC25" s="501">
        <f>IF(ISNUMBER(System!$C26),PlotData!Y26, PlotData!CB$4)</f>
        <v>1</v>
      </c>
      <c r="BD25" s="473">
        <f>IF(ISNUMBER(System!$C26),PlotData!O26, PlotData!$CB$4)</f>
        <v>1</v>
      </c>
      <c r="BE25" s="502">
        <f>IF(ISNUMBER(System!$C26), AR25,PlotData!$CB$4)</f>
        <v>1</v>
      </c>
    </row>
    <row r="26" spans="1:57" x14ac:dyDescent="0.35">
      <c r="A26" s="544">
        <v>24</v>
      </c>
      <c r="B26" s="501"/>
      <c r="C26" s="473"/>
      <c r="D26" s="473"/>
      <c r="E26" s="473"/>
      <c r="F26" s="473"/>
      <c r="G26" s="473"/>
      <c r="H26" s="473"/>
      <c r="I26" s="473"/>
      <c r="J26" s="473"/>
      <c r="K26" s="473"/>
      <c r="L26" s="502"/>
      <c r="N26" s="544">
        <v>24</v>
      </c>
      <c r="O26" s="501"/>
      <c r="P26" s="473"/>
      <c r="Q26" s="473"/>
      <c r="R26" s="473"/>
      <c r="S26" s="473"/>
      <c r="T26" s="473"/>
      <c r="U26" s="473"/>
      <c r="V26" s="473"/>
      <c r="W26" s="473"/>
      <c r="X26" s="473"/>
      <c r="Y26" s="502"/>
      <c r="AA26" s="515">
        <v>24</v>
      </c>
      <c r="AB26" s="501">
        <f>IF(ISNUMBER(System!$C27),PlotData!B27+ Querkraft!$E$2*$AF$1*B26,PlotData!$CB$3)</f>
        <v>-1.5</v>
      </c>
      <c r="AC26" s="473">
        <f>IF(ISNUMBER(System!$C27),PlotData!C27+ Querkraft!$E$2*$AF$1*C26,PlotData!$CB$3)</f>
        <v>-1.5</v>
      </c>
      <c r="AD26" s="473">
        <f>IF(ISNUMBER(System!$C27),PlotData!D27+ Querkraft!$E$2*$AF$1*D26,PlotData!$CB$3)</f>
        <v>-1.5</v>
      </c>
      <c r="AE26" s="473">
        <f>IF(ISNUMBER(System!$C27),PlotData!E27+ Querkraft!$E$2*$AF$1*E26,PlotData!$CB$3)</f>
        <v>-1.5</v>
      </c>
      <c r="AF26" s="473">
        <f>IF(ISNUMBER(System!$C27),PlotData!F27+Querkraft!$E$2* $AF$1*F26,PlotData!$CB$3)</f>
        <v>-1.5</v>
      </c>
      <c r="AG26" s="473">
        <f>IF(ISNUMBER(System!$C27),PlotData!G27+ Querkraft!$E$2*$AF$1*G26,PlotData!$CB$3)</f>
        <v>-1.5</v>
      </c>
      <c r="AH26" s="473">
        <f>IF(ISNUMBER(System!$C27),PlotData!H27+Querkraft!$E$2* $AF$1*H26,PlotData!$CB$3)</f>
        <v>-1.5</v>
      </c>
      <c r="AI26" s="473">
        <f>IF(ISNUMBER(System!$C27),PlotData!I27+ Querkraft!$E$2*$AF$1*I26,PlotData!$CB$3)</f>
        <v>-1.5</v>
      </c>
      <c r="AJ26" s="473">
        <f>IF(ISNUMBER(System!$C27),PlotData!J27+Querkraft!$E$2*$AF$1*J26,PlotData!$CB$3)</f>
        <v>-1.5</v>
      </c>
      <c r="AK26" s="473">
        <f>IF(ISNUMBER(System!$C27),PlotData!K27+ Querkraft!$E$2*$AF$1*K26,PlotData!$CB$3)</f>
        <v>-1.5</v>
      </c>
      <c r="AL26" s="502">
        <f>IF(ISNUMBER(System!$C27),PlotData!L27+ Querkraft!$E$2*$AF$1*L26,PlotData!$CB$3)</f>
        <v>-1.5</v>
      </c>
      <c r="AM26" s="501">
        <f>IF(ISNUMBER(System!$C27),PlotData!L27,PlotData!$CB$3)</f>
        <v>-1.5</v>
      </c>
      <c r="AN26" s="473">
        <f>IF(ISNUMBER(System!$C27),PlotData!B27,PlotData!$CB$3)</f>
        <v>-1.5</v>
      </c>
      <c r="AO26" s="390">
        <f>IF(ISNUMBER(System!$C27),AB26,PlotData!$CB$3)</f>
        <v>-1.5</v>
      </c>
      <c r="AQ26" s="544">
        <v>24</v>
      </c>
      <c r="AR26" s="542">
        <f>IF(ISNUMBER(System!$C27),PlotData!O27+ Querkraft!$E$2*$AF$1*O26,PlotData!$CB$4)</f>
        <v>1</v>
      </c>
      <c r="AS26" s="473">
        <f>IF(ISNUMBER(System!$C27),PlotData!P27+Querkraft!$E$2* $AF$1*P26,PlotData!$CB$4)</f>
        <v>1</v>
      </c>
      <c r="AT26" s="473">
        <f>IF(ISNUMBER(System!$C27),PlotData!Q27+Querkraft!$E$2*$AF$1*Q26,PlotData!$CB$4)</f>
        <v>1</v>
      </c>
      <c r="AU26" s="473">
        <f>IF(ISNUMBER(System!$C27),PlotData!R27+ Querkraft!$E$2*$AF$1*R26,PlotData!$CB$4)</f>
        <v>1</v>
      </c>
      <c r="AV26" s="473">
        <f>IF(ISNUMBER(System!$C27),PlotData!S27+ Querkraft!$E$2*$AF$1*S26,PlotData!$CB$4)</f>
        <v>1</v>
      </c>
      <c r="AW26" s="473">
        <f>IF(ISNUMBER(System!$C27),PlotData!T27+ Querkraft!$E$2*$AF$1*T26,PlotData!$CB$4)</f>
        <v>1</v>
      </c>
      <c r="AX26" s="473">
        <f>IF(ISNUMBER(System!$C27),PlotData!U27+ Querkraft!$E$2*$AF$1*U26,PlotData!$CB$4)</f>
        <v>1</v>
      </c>
      <c r="AY26" s="473">
        <f>IF(ISNUMBER(System!$C27),PlotData!V27+ Querkraft!$E$2*$AF$1*V26,PlotData!$CB$4)</f>
        <v>1</v>
      </c>
      <c r="AZ26" s="473">
        <f>IF(ISNUMBER(System!$C27),PlotData!W27+ Querkraft!$E$2*$AF$1*W26,PlotData!$CB$4)</f>
        <v>1</v>
      </c>
      <c r="BA26" s="473">
        <f>IF(ISNUMBER(System!$C27),PlotData!X27+Querkraft!$E$2* $AF$1*X26,PlotData!$CB$4)</f>
        <v>1</v>
      </c>
      <c r="BB26" s="502">
        <f>IF(ISNUMBER(System!$C27),PlotData!Y27+Querkraft!$E$2*$AF$1*Y26,PlotData!$CB$4)</f>
        <v>1</v>
      </c>
      <c r="BC26" s="501">
        <f>IF(ISNUMBER(System!$C27),PlotData!Y27, PlotData!CB$4)</f>
        <v>1</v>
      </c>
      <c r="BD26" s="473">
        <f>IF(ISNUMBER(System!$C27),PlotData!O27, PlotData!$CB$4)</f>
        <v>1</v>
      </c>
      <c r="BE26" s="502">
        <f>IF(ISNUMBER(System!$C27), AR26,PlotData!$CB$4)</f>
        <v>1</v>
      </c>
    </row>
    <row r="27" spans="1:57" x14ac:dyDescent="0.35">
      <c r="A27" s="544">
        <v>25</v>
      </c>
      <c r="B27" s="501"/>
      <c r="C27" s="473"/>
      <c r="D27" s="473"/>
      <c r="E27" s="473"/>
      <c r="F27" s="473"/>
      <c r="G27" s="473"/>
      <c r="H27" s="473"/>
      <c r="I27" s="473"/>
      <c r="J27" s="473"/>
      <c r="K27" s="473"/>
      <c r="L27" s="502"/>
      <c r="N27" s="544">
        <v>25</v>
      </c>
      <c r="O27" s="501"/>
      <c r="P27" s="473"/>
      <c r="Q27" s="473"/>
      <c r="R27" s="473"/>
      <c r="S27" s="473"/>
      <c r="T27" s="473"/>
      <c r="U27" s="473"/>
      <c r="V27" s="473"/>
      <c r="W27" s="473"/>
      <c r="X27" s="473"/>
      <c r="Y27" s="502"/>
      <c r="AA27" s="515">
        <v>25</v>
      </c>
      <c r="AB27" s="501">
        <f>IF(ISNUMBER(System!$C28),PlotData!B28+ Querkraft!$E$2*$AF$1*B27,PlotData!$CB$3)</f>
        <v>-1.5</v>
      </c>
      <c r="AC27" s="473">
        <f>IF(ISNUMBER(System!$C28),PlotData!C28+ Querkraft!$E$2*$AF$1*C27,PlotData!$CB$3)</f>
        <v>-1.5</v>
      </c>
      <c r="AD27" s="473">
        <f>IF(ISNUMBER(System!$C28),PlotData!D28+ Querkraft!$E$2*$AF$1*D27,PlotData!$CB$3)</f>
        <v>-1.5</v>
      </c>
      <c r="AE27" s="473">
        <f>IF(ISNUMBER(System!$C28),PlotData!E28+ Querkraft!$E$2*$AF$1*E27,PlotData!$CB$3)</f>
        <v>-1.5</v>
      </c>
      <c r="AF27" s="473">
        <f>IF(ISNUMBER(System!$C28),PlotData!F28+Querkraft!$E$2* $AF$1*F27,PlotData!$CB$3)</f>
        <v>-1.5</v>
      </c>
      <c r="AG27" s="473">
        <f>IF(ISNUMBER(System!$C28),PlotData!G28+ Querkraft!$E$2*$AF$1*G27,PlotData!$CB$3)</f>
        <v>-1.5</v>
      </c>
      <c r="AH27" s="473">
        <f>IF(ISNUMBER(System!$C28),PlotData!H28+Querkraft!$E$2* $AF$1*H27,PlotData!$CB$3)</f>
        <v>-1.5</v>
      </c>
      <c r="AI27" s="473">
        <f>IF(ISNUMBER(System!$C28),PlotData!I28+ Querkraft!$E$2*$AF$1*I27,PlotData!$CB$3)</f>
        <v>-1.5</v>
      </c>
      <c r="AJ27" s="473">
        <f>IF(ISNUMBER(System!$C28),PlotData!J28+Querkraft!$E$2*$AF$1*J27,PlotData!$CB$3)</f>
        <v>-1.5</v>
      </c>
      <c r="AK27" s="473">
        <f>IF(ISNUMBER(System!$C28),PlotData!K28+ Querkraft!$E$2*$AF$1*K27,PlotData!$CB$3)</f>
        <v>-1.5</v>
      </c>
      <c r="AL27" s="502">
        <f>IF(ISNUMBER(System!$C28),PlotData!L28+ Querkraft!$E$2*$AF$1*L27,PlotData!$CB$3)</f>
        <v>-1.5</v>
      </c>
      <c r="AM27" s="501">
        <f>IF(ISNUMBER(System!$C28),PlotData!L28,PlotData!$CB$3)</f>
        <v>-1.5</v>
      </c>
      <c r="AN27" s="473">
        <f>IF(ISNUMBER(System!$C28),PlotData!B28,PlotData!$CB$3)</f>
        <v>-1.5</v>
      </c>
      <c r="AO27" s="390">
        <f>IF(ISNUMBER(System!$C28),AB27,PlotData!$CB$3)</f>
        <v>-1.5</v>
      </c>
      <c r="AQ27" s="544">
        <v>25</v>
      </c>
      <c r="AR27" s="542">
        <f>IF(ISNUMBER(System!$C28),PlotData!O28+ Querkraft!$E$2*$AF$1*O27,PlotData!$CB$4)</f>
        <v>1</v>
      </c>
      <c r="AS27" s="473">
        <f>IF(ISNUMBER(System!$C28),PlotData!P28+Querkraft!$E$2* $AF$1*P27,PlotData!$CB$4)</f>
        <v>1</v>
      </c>
      <c r="AT27" s="473">
        <f>IF(ISNUMBER(System!$C28),PlotData!Q28+Querkraft!$E$2*$AF$1*Q27,PlotData!$CB$4)</f>
        <v>1</v>
      </c>
      <c r="AU27" s="473">
        <f>IF(ISNUMBER(System!$C28),PlotData!R28+ Querkraft!$E$2*$AF$1*R27,PlotData!$CB$4)</f>
        <v>1</v>
      </c>
      <c r="AV27" s="473">
        <f>IF(ISNUMBER(System!$C28),PlotData!S28+ Querkraft!$E$2*$AF$1*S27,PlotData!$CB$4)</f>
        <v>1</v>
      </c>
      <c r="AW27" s="473">
        <f>IF(ISNUMBER(System!$C28),PlotData!T28+ Querkraft!$E$2*$AF$1*T27,PlotData!$CB$4)</f>
        <v>1</v>
      </c>
      <c r="AX27" s="473">
        <f>IF(ISNUMBER(System!$C28),PlotData!U28+ Querkraft!$E$2*$AF$1*U27,PlotData!$CB$4)</f>
        <v>1</v>
      </c>
      <c r="AY27" s="473">
        <f>IF(ISNUMBER(System!$C28),PlotData!V28+ Querkraft!$E$2*$AF$1*V27,PlotData!$CB$4)</f>
        <v>1</v>
      </c>
      <c r="AZ27" s="473">
        <f>IF(ISNUMBER(System!$C28),PlotData!W28+ Querkraft!$E$2*$AF$1*W27,PlotData!$CB$4)</f>
        <v>1</v>
      </c>
      <c r="BA27" s="473">
        <f>IF(ISNUMBER(System!$C28),PlotData!X28+Querkraft!$E$2* $AF$1*X27,PlotData!$CB$4)</f>
        <v>1</v>
      </c>
      <c r="BB27" s="502">
        <f>IF(ISNUMBER(System!$C28),PlotData!Y28+Querkraft!$E$2*$AF$1*Y27,PlotData!$CB$4)</f>
        <v>1</v>
      </c>
      <c r="BC27" s="501">
        <f>IF(ISNUMBER(System!$C28),PlotData!Y28, PlotData!CB$4)</f>
        <v>1</v>
      </c>
      <c r="BD27" s="473">
        <f>IF(ISNUMBER(System!$C28),PlotData!O28, PlotData!$CB$4)</f>
        <v>1</v>
      </c>
      <c r="BE27" s="502">
        <f>IF(ISNUMBER(System!$C28), AR27,PlotData!$CB$4)</f>
        <v>1</v>
      </c>
    </row>
    <row r="28" spans="1:57" x14ac:dyDescent="0.35">
      <c r="A28" s="544">
        <v>26</v>
      </c>
      <c r="B28" s="501"/>
      <c r="C28" s="473"/>
      <c r="D28" s="473"/>
      <c r="E28" s="473"/>
      <c r="F28" s="473"/>
      <c r="G28" s="473"/>
      <c r="H28" s="473"/>
      <c r="I28" s="473"/>
      <c r="J28" s="473"/>
      <c r="K28" s="473"/>
      <c r="L28" s="502"/>
      <c r="N28" s="544">
        <v>26</v>
      </c>
      <c r="O28" s="501"/>
      <c r="P28" s="473"/>
      <c r="Q28" s="473"/>
      <c r="R28" s="473"/>
      <c r="S28" s="473"/>
      <c r="T28" s="473"/>
      <c r="U28" s="473"/>
      <c r="V28" s="473"/>
      <c r="W28" s="473"/>
      <c r="X28" s="473"/>
      <c r="Y28" s="502"/>
      <c r="AA28" s="515">
        <v>26</v>
      </c>
      <c r="AB28" s="501">
        <f>IF(ISNUMBER(System!$C29),PlotData!B29+ Querkraft!$E$2*$AF$1*B28,PlotData!$CB$3)</f>
        <v>-1.5</v>
      </c>
      <c r="AC28" s="473">
        <f>IF(ISNUMBER(System!$C29),PlotData!C29+ Querkraft!$E$2*$AF$1*C28,PlotData!$CB$3)</f>
        <v>-1.5</v>
      </c>
      <c r="AD28" s="473">
        <f>IF(ISNUMBER(System!$C29),PlotData!D29+ Querkraft!$E$2*$AF$1*D28,PlotData!$CB$3)</f>
        <v>-1.5</v>
      </c>
      <c r="AE28" s="473">
        <f>IF(ISNUMBER(System!$C29),PlotData!E29+ Querkraft!$E$2*$AF$1*E28,PlotData!$CB$3)</f>
        <v>-1.5</v>
      </c>
      <c r="AF28" s="473">
        <f>IF(ISNUMBER(System!$C29),PlotData!F29+Querkraft!$E$2* $AF$1*F28,PlotData!$CB$3)</f>
        <v>-1.5</v>
      </c>
      <c r="AG28" s="473">
        <f>IF(ISNUMBER(System!$C29),PlotData!G29+ Querkraft!$E$2*$AF$1*G28,PlotData!$CB$3)</f>
        <v>-1.5</v>
      </c>
      <c r="AH28" s="473">
        <f>IF(ISNUMBER(System!$C29),PlotData!H29+Querkraft!$E$2* $AF$1*H28,PlotData!$CB$3)</f>
        <v>-1.5</v>
      </c>
      <c r="AI28" s="473">
        <f>IF(ISNUMBER(System!$C29),PlotData!I29+ Querkraft!$E$2*$AF$1*I28,PlotData!$CB$3)</f>
        <v>-1.5</v>
      </c>
      <c r="AJ28" s="473">
        <f>IF(ISNUMBER(System!$C29),PlotData!J29+Querkraft!$E$2*$AF$1*J28,PlotData!$CB$3)</f>
        <v>-1.5</v>
      </c>
      <c r="AK28" s="473">
        <f>IF(ISNUMBER(System!$C29),PlotData!K29+ Querkraft!$E$2*$AF$1*K28,PlotData!$CB$3)</f>
        <v>-1.5</v>
      </c>
      <c r="AL28" s="502">
        <f>IF(ISNUMBER(System!$C29),PlotData!L29+ Querkraft!$E$2*$AF$1*L28,PlotData!$CB$3)</f>
        <v>-1.5</v>
      </c>
      <c r="AM28" s="501">
        <f>IF(ISNUMBER(System!$C29),PlotData!L29,PlotData!$CB$3)</f>
        <v>-1.5</v>
      </c>
      <c r="AN28" s="473">
        <f>IF(ISNUMBER(System!$C29),PlotData!B29,PlotData!$CB$3)</f>
        <v>-1.5</v>
      </c>
      <c r="AO28" s="390">
        <f>IF(ISNUMBER(System!$C29),AB28,PlotData!$CB$3)</f>
        <v>-1.5</v>
      </c>
      <c r="AQ28" s="544">
        <v>26</v>
      </c>
      <c r="AR28" s="542">
        <f>IF(ISNUMBER(System!$C29),PlotData!O29+ Querkraft!$E$2*$AF$1*O28,PlotData!$CB$4)</f>
        <v>1</v>
      </c>
      <c r="AS28" s="473">
        <f>IF(ISNUMBER(System!$C29),PlotData!P29+Querkraft!$E$2* $AF$1*P28,PlotData!$CB$4)</f>
        <v>1</v>
      </c>
      <c r="AT28" s="473">
        <f>IF(ISNUMBER(System!$C29),PlotData!Q29+Querkraft!$E$2*$AF$1*Q28,PlotData!$CB$4)</f>
        <v>1</v>
      </c>
      <c r="AU28" s="473">
        <f>IF(ISNUMBER(System!$C29),PlotData!R29+ Querkraft!$E$2*$AF$1*R28,PlotData!$CB$4)</f>
        <v>1</v>
      </c>
      <c r="AV28" s="473">
        <f>IF(ISNUMBER(System!$C29),PlotData!S29+ Querkraft!$E$2*$AF$1*S28,PlotData!$CB$4)</f>
        <v>1</v>
      </c>
      <c r="AW28" s="473">
        <f>IF(ISNUMBER(System!$C29),PlotData!T29+ Querkraft!$E$2*$AF$1*T28,PlotData!$CB$4)</f>
        <v>1</v>
      </c>
      <c r="AX28" s="473">
        <f>IF(ISNUMBER(System!$C29),PlotData!U29+ Querkraft!$E$2*$AF$1*U28,PlotData!$CB$4)</f>
        <v>1</v>
      </c>
      <c r="AY28" s="473">
        <f>IF(ISNUMBER(System!$C29),PlotData!V29+ Querkraft!$E$2*$AF$1*V28,PlotData!$CB$4)</f>
        <v>1</v>
      </c>
      <c r="AZ28" s="473">
        <f>IF(ISNUMBER(System!$C29),PlotData!W29+ Querkraft!$E$2*$AF$1*W28,PlotData!$CB$4)</f>
        <v>1</v>
      </c>
      <c r="BA28" s="473">
        <f>IF(ISNUMBER(System!$C29),PlotData!X29+Querkraft!$E$2* $AF$1*X28,PlotData!$CB$4)</f>
        <v>1</v>
      </c>
      <c r="BB28" s="502">
        <f>IF(ISNUMBER(System!$C29),PlotData!Y29+Querkraft!$E$2*$AF$1*Y28,PlotData!$CB$4)</f>
        <v>1</v>
      </c>
      <c r="BC28" s="501">
        <f>IF(ISNUMBER(System!$C29),PlotData!Y29, PlotData!CB$4)</f>
        <v>1</v>
      </c>
      <c r="BD28" s="473">
        <f>IF(ISNUMBER(System!$C29),PlotData!O29, PlotData!$CB$4)</f>
        <v>1</v>
      </c>
      <c r="BE28" s="502">
        <f>IF(ISNUMBER(System!$C29), AR28,PlotData!$CB$4)</f>
        <v>1</v>
      </c>
    </row>
    <row r="29" spans="1:57" x14ac:dyDescent="0.35">
      <c r="A29" s="544">
        <v>27</v>
      </c>
      <c r="B29" s="501"/>
      <c r="C29" s="473"/>
      <c r="D29" s="473"/>
      <c r="E29" s="473"/>
      <c r="F29" s="473"/>
      <c r="G29" s="473"/>
      <c r="H29" s="473"/>
      <c r="I29" s="473"/>
      <c r="J29" s="473"/>
      <c r="K29" s="473"/>
      <c r="L29" s="502"/>
      <c r="N29" s="544">
        <v>27</v>
      </c>
      <c r="O29" s="501"/>
      <c r="P29" s="473"/>
      <c r="Q29" s="473"/>
      <c r="R29" s="473"/>
      <c r="S29" s="473"/>
      <c r="T29" s="473"/>
      <c r="U29" s="473"/>
      <c r="V29" s="473"/>
      <c r="W29" s="473"/>
      <c r="X29" s="473"/>
      <c r="Y29" s="502"/>
      <c r="AA29" s="515">
        <v>27</v>
      </c>
      <c r="AB29" s="501">
        <f>IF(ISNUMBER(System!$C30),PlotData!B30+ Querkraft!$E$2*$AF$1*B29,PlotData!$CB$3)</f>
        <v>-1.5</v>
      </c>
      <c r="AC29" s="473">
        <f>IF(ISNUMBER(System!$C30),PlotData!C30+ Querkraft!$E$2*$AF$1*C29,PlotData!$CB$3)</f>
        <v>-1.5</v>
      </c>
      <c r="AD29" s="473">
        <f>IF(ISNUMBER(System!$C30),PlotData!D30+ Querkraft!$E$2*$AF$1*D29,PlotData!$CB$3)</f>
        <v>-1.5</v>
      </c>
      <c r="AE29" s="473">
        <f>IF(ISNUMBER(System!$C30),PlotData!E30+ Querkraft!$E$2*$AF$1*E29,PlotData!$CB$3)</f>
        <v>-1.5</v>
      </c>
      <c r="AF29" s="473">
        <f>IF(ISNUMBER(System!$C30),PlotData!F30+Querkraft!$E$2* $AF$1*F29,PlotData!$CB$3)</f>
        <v>-1.5</v>
      </c>
      <c r="AG29" s="473">
        <f>IF(ISNUMBER(System!$C30),PlotData!G30+ Querkraft!$E$2*$AF$1*G29,PlotData!$CB$3)</f>
        <v>-1.5</v>
      </c>
      <c r="AH29" s="473">
        <f>IF(ISNUMBER(System!$C30),PlotData!H30+Querkraft!$E$2* $AF$1*H29,PlotData!$CB$3)</f>
        <v>-1.5</v>
      </c>
      <c r="AI29" s="473">
        <f>IF(ISNUMBER(System!$C30),PlotData!I30+ Querkraft!$E$2*$AF$1*I29,PlotData!$CB$3)</f>
        <v>-1.5</v>
      </c>
      <c r="AJ29" s="473">
        <f>IF(ISNUMBER(System!$C30),PlotData!J30+Querkraft!$E$2*$AF$1*J29,PlotData!$CB$3)</f>
        <v>-1.5</v>
      </c>
      <c r="AK29" s="473">
        <f>IF(ISNUMBER(System!$C30),PlotData!K30+ Querkraft!$E$2*$AF$1*K29,PlotData!$CB$3)</f>
        <v>-1.5</v>
      </c>
      <c r="AL29" s="502">
        <f>IF(ISNUMBER(System!$C30),PlotData!L30+ Querkraft!$E$2*$AF$1*L29,PlotData!$CB$3)</f>
        <v>-1.5</v>
      </c>
      <c r="AM29" s="501">
        <f>IF(ISNUMBER(System!$C30),PlotData!L30,PlotData!$CB$3)</f>
        <v>-1.5</v>
      </c>
      <c r="AN29" s="473">
        <f>IF(ISNUMBER(System!$C30),PlotData!B30,PlotData!$CB$3)</f>
        <v>-1.5</v>
      </c>
      <c r="AO29" s="390">
        <f>IF(ISNUMBER(System!$C30),AB29,PlotData!$CB$3)</f>
        <v>-1.5</v>
      </c>
      <c r="AQ29" s="544">
        <v>27</v>
      </c>
      <c r="AR29" s="542">
        <f>IF(ISNUMBER(System!$C30),PlotData!O30+ Querkraft!$E$2*$AF$1*O29,PlotData!$CB$4)</f>
        <v>1</v>
      </c>
      <c r="AS29" s="473">
        <f>IF(ISNUMBER(System!$C30),PlotData!P30+Querkraft!$E$2* $AF$1*P29,PlotData!$CB$4)</f>
        <v>1</v>
      </c>
      <c r="AT29" s="473">
        <f>IF(ISNUMBER(System!$C30),PlotData!Q30+Querkraft!$E$2*$AF$1*Q29,PlotData!$CB$4)</f>
        <v>1</v>
      </c>
      <c r="AU29" s="473">
        <f>IF(ISNUMBER(System!$C30),PlotData!R30+ Querkraft!$E$2*$AF$1*R29,PlotData!$CB$4)</f>
        <v>1</v>
      </c>
      <c r="AV29" s="473">
        <f>IF(ISNUMBER(System!$C30),PlotData!S30+ Querkraft!$E$2*$AF$1*S29,PlotData!$CB$4)</f>
        <v>1</v>
      </c>
      <c r="AW29" s="473">
        <f>IF(ISNUMBER(System!$C30),PlotData!T30+ Querkraft!$E$2*$AF$1*T29,PlotData!$CB$4)</f>
        <v>1</v>
      </c>
      <c r="AX29" s="473">
        <f>IF(ISNUMBER(System!$C30),PlotData!U30+ Querkraft!$E$2*$AF$1*U29,PlotData!$CB$4)</f>
        <v>1</v>
      </c>
      <c r="AY29" s="473">
        <f>IF(ISNUMBER(System!$C30),PlotData!V30+ Querkraft!$E$2*$AF$1*V29,PlotData!$CB$4)</f>
        <v>1</v>
      </c>
      <c r="AZ29" s="473">
        <f>IF(ISNUMBER(System!$C30),PlotData!W30+ Querkraft!$E$2*$AF$1*W29,PlotData!$CB$4)</f>
        <v>1</v>
      </c>
      <c r="BA29" s="473">
        <f>IF(ISNUMBER(System!$C30),PlotData!X30+Querkraft!$E$2* $AF$1*X29,PlotData!$CB$4)</f>
        <v>1</v>
      </c>
      <c r="BB29" s="502">
        <f>IF(ISNUMBER(System!$C30),PlotData!Y30+Querkraft!$E$2*$AF$1*Y29,PlotData!$CB$4)</f>
        <v>1</v>
      </c>
      <c r="BC29" s="501">
        <f>IF(ISNUMBER(System!$C30),PlotData!Y30, PlotData!CB$4)</f>
        <v>1</v>
      </c>
      <c r="BD29" s="473">
        <f>IF(ISNUMBER(System!$C30),PlotData!O30, PlotData!$CB$4)</f>
        <v>1</v>
      </c>
      <c r="BE29" s="502">
        <f>IF(ISNUMBER(System!$C30), AR29,PlotData!$CB$4)</f>
        <v>1</v>
      </c>
    </row>
    <row r="30" spans="1:57" x14ac:dyDescent="0.35">
      <c r="A30" s="544">
        <v>28</v>
      </c>
      <c r="B30" s="501"/>
      <c r="C30" s="473"/>
      <c r="D30" s="473"/>
      <c r="E30" s="473"/>
      <c r="F30" s="473"/>
      <c r="G30" s="473"/>
      <c r="H30" s="473"/>
      <c r="I30" s="473"/>
      <c r="J30" s="473"/>
      <c r="K30" s="473"/>
      <c r="L30" s="502"/>
      <c r="N30" s="544">
        <v>28</v>
      </c>
      <c r="O30" s="501"/>
      <c r="P30" s="473"/>
      <c r="Q30" s="473"/>
      <c r="R30" s="473"/>
      <c r="S30" s="473"/>
      <c r="T30" s="473"/>
      <c r="U30" s="473"/>
      <c r="V30" s="473"/>
      <c r="W30" s="473"/>
      <c r="X30" s="473"/>
      <c r="Y30" s="502"/>
      <c r="AA30" s="515">
        <v>28</v>
      </c>
      <c r="AB30" s="501">
        <f>IF(ISNUMBER(System!$C31),PlotData!B31+ Querkraft!$E$2*$AF$1*B30,PlotData!$CB$3)</f>
        <v>-1.5</v>
      </c>
      <c r="AC30" s="473">
        <f>IF(ISNUMBER(System!$C31),PlotData!C31+ Querkraft!$E$2*$AF$1*C30,PlotData!$CB$3)</f>
        <v>-1.5</v>
      </c>
      <c r="AD30" s="473">
        <f>IF(ISNUMBER(System!$C31),PlotData!D31+ Querkraft!$E$2*$AF$1*D30,PlotData!$CB$3)</f>
        <v>-1.5</v>
      </c>
      <c r="AE30" s="473">
        <f>IF(ISNUMBER(System!$C31),PlotData!E31+ Querkraft!$E$2*$AF$1*E30,PlotData!$CB$3)</f>
        <v>-1.5</v>
      </c>
      <c r="AF30" s="473">
        <f>IF(ISNUMBER(System!$C31),PlotData!F31+Querkraft!$E$2* $AF$1*F30,PlotData!$CB$3)</f>
        <v>-1.5</v>
      </c>
      <c r="AG30" s="473">
        <f>IF(ISNUMBER(System!$C31),PlotData!G31+ Querkraft!$E$2*$AF$1*G30,PlotData!$CB$3)</f>
        <v>-1.5</v>
      </c>
      <c r="AH30" s="473">
        <f>IF(ISNUMBER(System!$C31),PlotData!H31+Querkraft!$E$2* $AF$1*H30,PlotData!$CB$3)</f>
        <v>-1.5</v>
      </c>
      <c r="AI30" s="473">
        <f>IF(ISNUMBER(System!$C31),PlotData!I31+ Querkraft!$E$2*$AF$1*I30,PlotData!$CB$3)</f>
        <v>-1.5</v>
      </c>
      <c r="AJ30" s="473">
        <f>IF(ISNUMBER(System!$C31),PlotData!J31+Querkraft!$E$2*$AF$1*J30,PlotData!$CB$3)</f>
        <v>-1.5</v>
      </c>
      <c r="AK30" s="473">
        <f>IF(ISNUMBER(System!$C31),PlotData!K31+ Querkraft!$E$2*$AF$1*K30,PlotData!$CB$3)</f>
        <v>-1.5</v>
      </c>
      <c r="AL30" s="502">
        <f>IF(ISNUMBER(System!$C31),PlotData!L31+ Querkraft!$E$2*$AF$1*L30,PlotData!$CB$3)</f>
        <v>-1.5</v>
      </c>
      <c r="AM30" s="501">
        <f>IF(ISNUMBER(System!$C31),PlotData!L31,PlotData!$CB$3)</f>
        <v>-1.5</v>
      </c>
      <c r="AN30" s="473">
        <f>IF(ISNUMBER(System!$C31),PlotData!B31,PlotData!$CB$3)</f>
        <v>-1.5</v>
      </c>
      <c r="AO30" s="390">
        <f>IF(ISNUMBER(System!$C31),AB30,PlotData!$CB$3)</f>
        <v>-1.5</v>
      </c>
      <c r="AQ30" s="544">
        <v>28</v>
      </c>
      <c r="AR30" s="542">
        <f>IF(ISNUMBER(System!$C31),PlotData!O31+ Querkraft!$E$2*$AF$1*O30,PlotData!$CB$4)</f>
        <v>1</v>
      </c>
      <c r="AS30" s="473">
        <f>IF(ISNUMBER(System!$C31),PlotData!P31+Querkraft!$E$2* $AF$1*P30,PlotData!$CB$4)</f>
        <v>1</v>
      </c>
      <c r="AT30" s="473">
        <f>IF(ISNUMBER(System!$C31),PlotData!Q31+Querkraft!$E$2*$AF$1*Q30,PlotData!$CB$4)</f>
        <v>1</v>
      </c>
      <c r="AU30" s="473">
        <f>IF(ISNUMBER(System!$C31),PlotData!R31+ Querkraft!$E$2*$AF$1*R30,PlotData!$CB$4)</f>
        <v>1</v>
      </c>
      <c r="AV30" s="473">
        <f>IF(ISNUMBER(System!$C31),PlotData!S31+ Querkraft!$E$2*$AF$1*S30,PlotData!$CB$4)</f>
        <v>1</v>
      </c>
      <c r="AW30" s="473">
        <f>IF(ISNUMBER(System!$C31),PlotData!T31+ Querkraft!$E$2*$AF$1*T30,PlotData!$CB$4)</f>
        <v>1</v>
      </c>
      <c r="AX30" s="473">
        <f>IF(ISNUMBER(System!$C31),PlotData!U31+ Querkraft!$E$2*$AF$1*U30,PlotData!$CB$4)</f>
        <v>1</v>
      </c>
      <c r="AY30" s="473">
        <f>IF(ISNUMBER(System!$C31),PlotData!V31+ Querkraft!$E$2*$AF$1*V30,PlotData!$CB$4)</f>
        <v>1</v>
      </c>
      <c r="AZ30" s="473">
        <f>IF(ISNUMBER(System!$C31),PlotData!W31+ Querkraft!$E$2*$AF$1*W30,PlotData!$CB$4)</f>
        <v>1</v>
      </c>
      <c r="BA30" s="473">
        <f>IF(ISNUMBER(System!$C31),PlotData!X31+Querkraft!$E$2* $AF$1*X30,PlotData!$CB$4)</f>
        <v>1</v>
      </c>
      <c r="BB30" s="502">
        <f>IF(ISNUMBER(System!$C31),PlotData!Y31+Querkraft!$E$2*$AF$1*Y30,PlotData!$CB$4)</f>
        <v>1</v>
      </c>
      <c r="BC30" s="501">
        <f>IF(ISNUMBER(System!$C31),PlotData!Y31, PlotData!CB$4)</f>
        <v>1</v>
      </c>
      <c r="BD30" s="473">
        <f>IF(ISNUMBER(System!$C31),PlotData!O31, PlotData!$CB$4)</f>
        <v>1</v>
      </c>
      <c r="BE30" s="502">
        <f>IF(ISNUMBER(System!$C31), AR30,PlotData!$CB$4)</f>
        <v>1</v>
      </c>
    </row>
    <row r="31" spans="1:57" x14ac:dyDescent="0.35">
      <c r="A31" s="544">
        <v>29</v>
      </c>
      <c r="B31" s="501"/>
      <c r="C31" s="473"/>
      <c r="D31" s="473"/>
      <c r="E31" s="473"/>
      <c r="F31" s="473"/>
      <c r="G31" s="473"/>
      <c r="H31" s="473"/>
      <c r="I31" s="473"/>
      <c r="J31" s="473"/>
      <c r="K31" s="473"/>
      <c r="L31" s="502"/>
      <c r="N31" s="544">
        <v>29</v>
      </c>
      <c r="O31" s="501"/>
      <c r="P31" s="473"/>
      <c r="Q31" s="473"/>
      <c r="R31" s="473"/>
      <c r="S31" s="473"/>
      <c r="T31" s="473"/>
      <c r="U31" s="473"/>
      <c r="V31" s="473"/>
      <c r="W31" s="473"/>
      <c r="X31" s="473"/>
      <c r="Y31" s="502"/>
      <c r="AA31" s="515">
        <v>29</v>
      </c>
      <c r="AB31" s="501">
        <f>IF(ISNUMBER(System!$C32),PlotData!B32+ Querkraft!$E$2*$AF$1*B31,PlotData!$CB$3)</f>
        <v>-1.5</v>
      </c>
      <c r="AC31" s="473">
        <f>IF(ISNUMBER(System!$C32),PlotData!C32+ Querkraft!$E$2*$AF$1*C31,PlotData!$CB$3)</f>
        <v>-1.5</v>
      </c>
      <c r="AD31" s="473">
        <f>IF(ISNUMBER(System!$C32),PlotData!D32+ Querkraft!$E$2*$AF$1*D31,PlotData!$CB$3)</f>
        <v>-1.5</v>
      </c>
      <c r="AE31" s="473">
        <f>IF(ISNUMBER(System!$C32),PlotData!E32+ Querkraft!$E$2*$AF$1*E31,PlotData!$CB$3)</f>
        <v>-1.5</v>
      </c>
      <c r="AF31" s="473">
        <f>IF(ISNUMBER(System!$C32),PlotData!F32+Querkraft!$E$2* $AF$1*F31,PlotData!$CB$3)</f>
        <v>-1.5</v>
      </c>
      <c r="AG31" s="473">
        <f>IF(ISNUMBER(System!$C32),PlotData!G32+ Querkraft!$E$2*$AF$1*G31,PlotData!$CB$3)</f>
        <v>-1.5</v>
      </c>
      <c r="AH31" s="473">
        <f>IF(ISNUMBER(System!$C32),PlotData!H32+Querkraft!$E$2* $AF$1*H31,PlotData!$CB$3)</f>
        <v>-1.5</v>
      </c>
      <c r="AI31" s="473">
        <f>IF(ISNUMBER(System!$C32),PlotData!I32+ Querkraft!$E$2*$AF$1*I31,PlotData!$CB$3)</f>
        <v>-1.5</v>
      </c>
      <c r="AJ31" s="473">
        <f>IF(ISNUMBER(System!$C32),PlotData!J32+Querkraft!$E$2*$AF$1*J31,PlotData!$CB$3)</f>
        <v>-1.5</v>
      </c>
      <c r="AK31" s="473">
        <f>IF(ISNUMBER(System!$C32),PlotData!K32+ Querkraft!$E$2*$AF$1*K31,PlotData!$CB$3)</f>
        <v>-1.5</v>
      </c>
      <c r="AL31" s="502">
        <f>IF(ISNUMBER(System!$C32),PlotData!L32+ Querkraft!$E$2*$AF$1*L31,PlotData!$CB$3)</f>
        <v>-1.5</v>
      </c>
      <c r="AM31" s="501">
        <f>IF(ISNUMBER(System!$C32),PlotData!L32,PlotData!$CB$3)</f>
        <v>-1.5</v>
      </c>
      <c r="AN31" s="473">
        <f>IF(ISNUMBER(System!$C32),PlotData!B32,PlotData!$CB$3)</f>
        <v>-1.5</v>
      </c>
      <c r="AO31" s="390">
        <f>IF(ISNUMBER(System!$C32),AB31,PlotData!$CB$3)</f>
        <v>-1.5</v>
      </c>
      <c r="AQ31" s="544">
        <v>29</v>
      </c>
      <c r="AR31" s="542">
        <f>IF(ISNUMBER(System!$C32),PlotData!O32+ Querkraft!$E$2*$AF$1*O31,PlotData!$CB$4)</f>
        <v>1</v>
      </c>
      <c r="AS31" s="473">
        <f>IF(ISNUMBER(System!$C32),PlotData!P32+Querkraft!$E$2* $AF$1*P31,PlotData!$CB$4)</f>
        <v>1</v>
      </c>
      <c r="AT31" s="473">
        <f>IF(ISNUMBER(System!$C32),PlotData!Q32+Querkraft!$E$2*$AF$1*Q31,PlotData!$CB$4)</f>
        <v>1</v>
      </c>
      <c r="AU31" s="473">
        <f>IF(ISNUMBER(System!$C32),PlotData!R32+ Querkraft!$E$2*$AF$1*R31,PlotData!$CB$4)</f>
        <v>1</v>
      </c>
      <c r="AV31" s="473">
        <f>IF(ISNUMBER(System!$C32),PlotData!S32+ Querkraft!$E$2*$AF$1*S31,PlotData!$CB$4)</f>
        <v>1</v>
      </c>
      <c r="AW31" s="473">
        <f>IF(ISNUMBER(System!$C32),PlotData!T32+ Querkraft!$E$2*$AF$1*T31,PlotData!$CB$4)</f>
        <v>1</v>
      </c>
      <c r="AX31" s="473">
        <f>IF(ISNUMBER(System!$C32),PlotData!U32+ Querkraft!$E$2*$AF$1*U31,PlotData!$CB$4)</f>
        <v>1</v>
      </c>
      <c r="AY31" s="473">
        <f>IF(ISNUMBER(System!$C32),PlotData!V32+ Querkraft!$E$2*$AF$1*V31,PlotData!$CB$4)</f>
        <v>1</v>
      </c>
      <c r="AZ31" s="473">
        <f>IF(ISNUMBER(System!$C32),PlotData!W32+ Querkraft!$E$2*$AF$1*W31,PlotData!$CB$4)</f>
        <v>1</v>
      </c>
      <c r="BA31" s="473">
        <f>IF(ISNUMBER(System!$C32),PlotData!X32+Querkraft!$E$2* $AF$1*X31,PlotData!$CB$4)</f>
        <v>1</v>
      </c>
      <c r="BB31" s="502">
        <f>IF(ISNUMBER(System!$C32),PlotData!Y32+Querkraft!$E$2*$AF$1*Y31,PlotData!$CB$4)</f>
        <v>1</v>
      </c>
      <c r="BC31" s="501">
        <f>IF(ISNUMBER(System!$C32),PlotData!Y32, PlotData!CB$4)</f>
        <v>1</v>
      </c>
      <c r="BD31" s="473">
        <f>IF(ISNUMBER(System!$C32),PlotData!O32, PlotData!$CB$4)</f>
        <v>1</v>
      </c>
      <c r="BE31" s="502">
        <f>IF(ISNUMBER(System!$C32), AR31,PlotData!$CB$4)</f>
        <v>1</v>
      </c>
    </row>
    <row r="32" spans="1:57" x14ac:dyDescent="0.35">
      <c r="A32" s="544">
        <v>30</v>
      </c>
      <c r="B32" s="501"/>
      <c r="C32" s="473"/>
      <c r="D32" s="473"/>
      <c r="E32" s="473"/>
      <c r="F32" s="473"/>
      <c r="G32" s="473"/>
      <c r="H32" s="473"/>
      <c r="I32" s="473"/>
      <c r="J32" s="473"/>
      <c r="K32" s="473"/>
      <c r="L32" s="502"/>
      <c r="N32" s="544">
        <v>30</v>
      </c>
      <c r="O32" s="501"/>
      <c r="P32" s="473"/>
      <c r="Q32" s="473"/>
      <c r="R32" s="473"/>
      <c r="S32" s="473"/>
      <c r="T32" s="473"/>
      <c r="U32" s="473"/>
      <c r="V32" s="473"/>
      <c r="W32" s="473"/>
      <c r="X32" s="473"/>
      <c r="Y32" s="502"/>
      <c r="AA32" s="515">
        <v>30</v>
      </c>
      <c r="AB32" s="501">
        <f>IF(ISNUMBER(System!$C33),PlotData!B33+ Querkraft!$E$2*$AF$1*B32,PlotData!$CB$3)</f>
        <v>-1.5</v>
      </c>
      <c r="AC32" s="473">
        <f>IF(ISNUMBER(System!$C33),PlotData!C33+ Querkraft!$E$2*$AF$1*C32,PlotData!$CB$3)</f>
        <v>-1.5</v>
      </c>
      <c r="AD32" s="473">
        <f>IF(ISNUMBER(System!$C33),PlotData!D33+ Querkraft!$E$2*$AF$1*D32,PlotData!$CB$3)</f>
        <v>-1.5</v>
      </c>
      <c r="AE32" s="473">
        <f>IF(ISNUMBER(System!$C33),PlotData!E33+ Querkraft!$E$2*$AF$1*E32,PlotData!$CB$3)</f>
        <v>-1.5</v>
      </c>
      <c r="AF32" s="473">
        <f>IF(ISNUMBER(System!$C33),PlotData!F33+Querkraft!$E$2* $AF$1*F32,PlotData!$CB$3)</f>
        <v>-1.5</v>
      </c>
      <c r="AG32" s="473">
        <f>IF(ISNUMBER(System!$C33),PlotData!G33+ Querkraft!$E$2*$AF$1*G32,PlotData!$CB$3)</f>
        <v>-1.5</v>
      </c>
      <c r="AH32" s="473">
        <f>IF(ISNUMBER(System!$C33),PlotData!H33+Querkraft!$E$2* $AF$1*H32,PlotData!$CB$3)</f>
        <v>-1.5</v>
      </c>
      <c r="AI32" s="473">
        <f>IF(ISNUMBER(System!$C33),PlotData!I33+ Querkraft!$E$2*$AF$1*I32,PlotData!$CB$3)</f>
        <v>-1.5</v>
      </c>
      <c r="AJ32" s="473">
        <f>IF(ISNUMBER(System!$C33),PlotData!J33+Querkraft!$E$2*$AF$1*J32,PlotData!$CB$3)</f>
        <v>-1.5</v>
      </c>
      <c r="AK32" s="473">
        <f>IF(ISNUMBER(System!$C33),PlotData!K33+ Querkraft!$E$2*$AF$1*K32,PlotData!$CB$3)</f>
        <v>-1.5</v>
      </c>
      <c r="AL32" s="502">
        <f>IF(ISNUMBER(System!$C33),PlotData!L33+ Querkraft!$E$2*$AF$1*L32,PlotData!$CB$3)</f>
        <v>-1.5</v>
      </c>
      <c r="AM32" s="501">
        <f>IF(ISNUMBER(System!$C33),PlotData!L33,PlotData!$CB$3)</f>
        <v>-1.5</v>
      </c>
      <c r="AN32" s="473">
        <f>IF(ISNUMBER(System!$C33),PlotData!B33,PlotData!$CB$3)</f>
        <v>-1.5</v>
      </c>
      <c r="AO32" s="390">
        <f>IF(ISNUMBER(System!$C33),AB32,PlotData!$CB$3)</f>
        <v>-1.5</v>
      </c>
      <c r="AQ32" s="544">
        <v>30</v>
      </c>
      <c r="AR32" s="542">
        <f>IF(ISNUMBER(System!$C33),PlotData!O33+ Querkraft!$E$2*$AF$1*O32,PlotData!$CB$4)</f>
        <v>1</v>
      </c>
      <c r="AS32" s="473">
        <f>IF(ISNUMBER(System!$C33),PlotData!P33+Querkraft!$E$2* $AF$1*P32,PlotData!$CB$4)</f>
        <v>1</v>
      </c>
      <c r="AT32" s="473">
        <f>IF(ISNUMBER(System!$C33),PlotData!Q33+Querkraft!$E$2*$AF$1*Q32,PlotData!$CB$4)</f>
        <v>1</v>
      </c>
      <c r="AU32" s="473">
        <f>IF(ISNUMBER(System!$C33),PlotData!R33+ Querkraft!$E$2*$AF$1*R32,PlotData!$CB$4)</f>
        <v>1</v>
      </c>
      <c r="AV32" s="473">
        <f>IF(ISNUMBER(System!$C33),PlotData!S33+ Querkraft!$E$2*$AF$1*S32,PlotData!$CB$4)</f>
        <v>1</v>
      </c>
      <c r="AW32" s="473">
        <f>IF(ISNUMBER(System!$C33),PlotData!T33+ Querkraft!$E$2*$AF$1*T32,PlotData!$CB$4)</f>
        <v>1</v>
      </c>
      <c r="AX32" s="473">
        <f>IF(ISNUMBER(System!$C33),PlotData!U33+ Querkraft!$E$2*$AF$1*U32,PlotData!$CB$4)</f>
        <v>1</v>
      </c>
      <c r="AY32" s="473">
        <f>IF(ISNUMBER(System!$C33),PlotData!V33+ Querkraft!$E$2*$AF$1*V32,PlotData!$CB$4)</f>
        <v>1</v>
      </c>
      <c r="AZ32" s="473">
        <f>IF(ISNUMBER(System!$C33),PlotData!W33+ Querkraft!$E$2*$AF$1*W32,PlotData!$CB$4)</f>
        <v>1</v>
      </c>
      <c r="BA32" s="473">
        <f>IF(ISNUMBER(System!$C33),PlotData!X33+Querkraft!$E$2* $AF$1*X32,PlotData!$CB$4)</f>
        <v>1</v>
      </c>
      <c r="BB32" s="502">
        <f>IF(ISNUMBER(System!$C33),PlotData!Y33+Querkraft!$E$2*$AF$1*Y32,PlotData!$CB$4)</f>
        <v>1</v>
      </c>
      <c r="BC32" s="501">
        <f>IF(ISNUMBER(System!$C33),PlotData!Y33, PlotData!CB$4)</f>
        <v>1</v>
      </c>
      <c r="BD32" s="473">
        <f>IF(ISNUMBER(System!$C33),PlotData!O33, PlotData!$CB$4)</f>
        <v>1</v>
      </c>
      <c r="BE32" s="502">
        <f>IF(ISNUMBER(System!$C33), AR32,PlotData!$CB$4)</f>
        <v>1</v>
      </c>
    </row>
    <row r="33" spans="1:57" x14ac:dyDescent="0.35">
      <c r="A33" s="544">
        <v>31</v>
      </c>
      <c r="B33" s="501"/>
      <c r="C33" s="473"/>
      <c r="D33" s="473"/>
      <c r="E33" s="473"/>
      <c r="F33" s="473"/>
      <c r="G33" s="473"/>
      <c r="H33" s="473"/>
      <c r="I33" s="473"/>
      <c r="J33" s="473"/>
      <c r="K33" s="473"/>
      <c r="L33" s="502"/>
      <c r="N33" s="544">
        <v>31</v>
      </c>
      <c r="O33" s="501"/>
      <c r="P33" s="473"/>
      <c r="Q33" s="473"/>
      <c r="R33" s="473"/>
      <c r="S33" s="473"/>
      <c r="T33" s="473"/>
      <c r="U33" s="473"/>
      <c r="V33" s="473"/>
      <c r="W33" s="473"/>
      <c r="X33" s="473"/>
      <c r="Y33" s="502"/>
      <c r="AA33" s="515">
        <v>31</v>
      </c>
      <c r="AB33" s="501">
        <f>IF(ISNUMBER(System!$C34),PlotData!B34+ Querkraft!$E$2*$AF$1*B33,PlotData!$CB$3)</f>
        <v>-1.5</v>
      </c>
      <c r="AC33" s="473">
        <f>IF(ISNUMBER(System!$C34),PlotData!C34+ Querkraft!$E$2*$AF$1*C33,PlotData!$CB$3)</f>
        <v>-1.5</v>
      </c>
      <c r="AD33" s="473">
        <f>IF(ISNUMBER(System!$C34),PlotData!D34+ Querkraft!$E$2*$AF$1*D33,PlotData!$CB$3)</f>
        <v>-1.5</v>
      </c>
      <c r="AE33" s="473">
        <f>IF(ISNUMBER(System!$C34),PlotData!E34+ Querkraft!$E$2*$AF$1*E33,PlotData!$CB$3)</f>
        <v>-1.5</v>
      </c>
      <c r="AF33" s="473">
        <f>IF(ISNUMBER(System!$C34),PlotData!F34+Querkraft!$E$2* $AF$1*F33,PlotData!$CB$3)</f>
        <v>-1.5</v>
      </c>
      <c r="AG33" s="473">
        <f>IF(ISNUMBER(System!$C34),PlotData!G34+ Querkraft!$E$2*$AF$1*G33,PlotData!$CB$3)</f>
        <v>-1.5</v>
      </c>
      <c r="AH33" s="473">
        <f>IF(ISNUMBER(System!$C34),PlotData!H34+Querkraft!$E$2* $AF$1*H33,PlotData!$CB$3)</f>
        <v>-1.5</v>
      </c>
      <c r="AI33" s="473">
        <f>IF(ISNUMBER(System!$C34),PlotData!I34+ Querkraft!$E$2*$AF$1*I33,PlotData!$CB$3)</f>
        <v>-1.5</v>
      </c>
      <c r="AJ33" s="473">
        <f>IF(ISNUMBER(System!$C34),PlotData!J34+Querkraft!$E$2*$AF$1*J33,PlotData!$CB$3)</f>
        <v>-1.5</v>
      </c>
      <c r="AK33" s="473">
        <f>IF(ISNUMBER(System!$C34),PlotData!K34+ Querkraft!$E$2*$AF$1*K33,PlotData!$CB$3)</f>
        <v>-1.5</v>
      </c>
      <c r="AL33" s="502">
        <f>IF(ISNUMBER(System!$C34),PlotData!L34+ Querkraft!$E$2*$AF$1*L33,PlotData!$CB$3)</f>
        <v>-1.5</v>
      </c>
      <c r="AM33" s="501">
        <f>IF(ISNUMBER(System!$C34),PlotData!L34,PlotData!$CB$3)</f>
        <v>-1.5</v>
      </c>
      <c r="AN33" s="473">
        <f>IF(ISNUMBER(System!$C34),PlotData!B34,PlotData!$CB$3)</f>
        <v>-1.5</v>
      </c>
      <c r="AO33" s="390">
        <f>IF(ISNUMBER(System!$C34),AB33,PlotData!$CB$3)</f>
        <v>-1.5</v>
      </c>
      <c r="AQ33" s="544">
        <v>31</v>
      </c>
      <c r="AR33" s="542">
        <f>IF(ISNUMBER(System!$C34),PlotData!O34+ Querkraft!$E$2*$AF$1*O33,PlotData!$CB$4)</f>
        <v>1</v>
      </c>
      <c r="AS33" s="473">
        <f>IF(ISNUMBER(System!$C34),PlotData!P34+Querkraft!$E$2* $AF$1*P33,PlotData!$CB$4)</f>
        <v>1</v>
      </c>
      <c r="AT33" s="473">
        <f>IF(ISNUMBER(System!$C34),PlotData!Q34+Querkraft!$E$2*$AF$1*Q33,PlotData!$CB$4)</f>
        <v>1</v>
      </c>
      <c r="AU33" s="473">
        <f>IF(ISNUMBER(System!$C34),PlotData!R34+ Querkraft!$E$2*$AF$1*R33,PlotData!$CB$4)</f>
        <v>1</v>
      </c>
      <c r="AV33" s="473">
        <f>IF(ISNUMBER(System!$C34),PlotData!S34+ Querkraft!$E$2*$AF$1*S33,PlotData!$CB$4)</f>
        <v>1</v>
      </c>
      <c r="AW33" s="473">
        <f>IF(ISNUMBER(System!$C34),PlotData!T34+ Querkraft!$E$2*$AF$1*T33,PlotData!$CB$4)</f>
        <v>1</v>
      </c>
      <c r="AX33" s="473">
        <f>IF(ISNUMBER(System!$C34),PlotData!U34+ Querkraft!$E$2*$AF$1*U33,PlotData!$CB$4)</f>
        <v>1</v>
      </c>
      <c r="AY33" s="473">
        <f>IF(ISNUMBER(System!$C34),PlotData!V34+ Querkraft!$E$2*$AF$1*V33,PlotData!$CB$4)</f>
        <v>1</v>
      </c>
      <c r="AZ33" s="473">
        <f>IF(ISNUMBER(System!$C34),PlotData!W34+ Querkraft!$E$2*$AF$1*W33,PlotData!$CB$4)</f>
        <v>1</v>
      </c>
      <c r="BA33" s="473">
        <f>IF(ISNUMBER(System!$C34),PlotData!X34+Querkraft!$E$2* $AF$1*X33,PlotData!$CB$4)</f>
        <v>1</v>
      </c>
      <c r="BB33" s="502">
        <f>IF(ISNUMBER(System!$C34),PlotData!Y34+Querkraft!$E$2*$AF$1*Y33,PlotData!$CB$4)</f>
        <v>1</v>
      </c>
      <c r="BC33" s="501">
        <f>IF(ISNUMBER(System!$C34),PlotData!Y34, PlotData!CB$4)</f>
        <v>1</v>
      </c>
      <c r="BD33" s="473">
        <f>IF(ISNUMBER(System!$C34),PlotData!O34, PlotData!$CB$4)</f>
        <v>1</v>
      </c>
      <c r="BE33" s="502">
        <f>IF(ISNUMBER(System!$C34), AR33,PlotData!$CB$4)</f>
        <v>1</v>
      </c>
    </row>
    <row r="34" spans="1:57" x14ac:dyDescent="0.35">
      <c r="A34" s="544">
        <v>32</v>
      </c>
      <c r="B34" s="501"/>
      <c r="C34" s="473"/>
      <c r="D34" s="473"/>
      <c r="E34" s="473"/>
      <c r="F34" s="473"/>
      <c r="G34" s="473"/>
      <c r="H34" s="473"/>
      <c r="I34" s="473"/>
      <c r="J34" s="473"/>
      <c r="K34" s="473"/>
      <c r="L34" s="502"/>
      <c r="N34" s="544">
        <v>32</v>
      </c>
      <c r="O34" s="501"/>
      <c r="P34" s="473"/>
      <c r="Q34" s="473"/>
      <c r="R34" s="473"/>
      <c r="S34" s="473"/>
      <c r="T34" s="473"/>
      <c r="U34" s="473"/>
      <c r="V34" s="473"/>
      <c r="W34" s="473"/>
      <c r="X34" s="473"/>
      <c r="Y34" s="502"/>
      <c r="AA34" s="515">
        <v>32</v>
      </c>
      <c r="AB34" s="501">
        <f>IF(ISNUMBER(System!$C35),PlotData!B35+ Querkraft!$E$2*$AF$1*B34,PlotData!$CB$3)</f>
        <v>-1.5</v>
      </c>
      <c r="AC34" s="473">
        <f>IF(ISNUMBER(System!$C35),PlotData!C35+ Querkraft!$E$2*$AF$1*C34,PlotData!$CB$3)</f>
        <v>-1.5</v>
      </c>
      <c r="AD34" s="473">
        <f>IF(ISNUMBER(System!$C35),PlotData!D35+ Querkraft!$E$2*$AF$1*D34,PlotData!$CB$3)</f>
        <v>-1.5</v>
      </c>
      <c r="AE34" s="473">
        <f>IF(ISNUMBER(System!$C35),PlotData!E35+ Querkraft!$E$2*$AF$1*E34,PlotData!$CB$3)</f>
        <v>-1.5</v>
      </c>
      <c r="AF34" s="473">
        <f>IF(ISNUMBER(System!$C35),PlotData!F35+Querkraft!$E$2* $AF$1*F34,PlotData!$CB$3)</f>
        <v>-1.5</v>
      </c>
      <c r="AG34" s="473">
        <f>IF(ISNUMBER(System!$C35),PlotData!G35+ Querkraft!$E$2*$AF$1*G34,PlotData!$CB$3)</f>
        <v>-1.5</v>
      </c>
      <c r="AH34" s="473">
        <f>IF(ISNUMBER(System!$C35),PlotData!H35+Querkraft!$E$2* $AF$1*H34,PlotData!$CB$3)</f>
        <v>-1.5</v>
      </c>
      <c r="AI34" s="473">
        <f>IF(ISNUMBER(System!$C35),PlotData!I35+ Querkraft!$E$2*$AF$1*I34,PlotData!$CB$3)</f>
        <v>-1.5</v>
      </c>
      <c r="AJ34" s="473">
        <f>IF(ISNUMBER(System!$C35),PlotData!J35+Querkraft!$E$2*$AF$1*J34,PlotData!$CB$3)</f>
        <v>-1.5</v>
      </c>
      <c r="AK34" s="473">
        <f>IF(ISNUMBER(System!$C35),PlotData!K35+ Querkraft!$E$2*$AF$1*K34,PlotData!$CB$3)</f>
        <v>-1.5</v>
      </c>
      <c r="AL34" s="502">
        <f>IF(ISNUMBER(System!$C35),PlotData!L35+ Querkraft!$E$2*$AF$1*L34,PlotData!$CB$3)</f>
        <v>-1.5</v>
      </c>
      <c r="AM34" s="501">
        <f>IF(ISNUMBER(System!$C35),PlotData!L35,PlotData!$CB$3)</f>
        <v>-1.5</v>
      </c>
      <c r="AN34" s="473">
        <f>IF(ISNUMBER(System!$C35),PlotData!B35,PlotData!$CB$3)</f>
        <v>-1.5</v>
      </c>
      <c r="AO34" s="390">
        <f>IF(ISNUMBER(System!$C35),AB34,PlotData!$CB$3)</f>
        <v>-1.5</v>
      </c>
      <c r="AQ34" s="544">
        <v>32</v>
      </c>
      <c r="AR34" s="542">
        <f>IF(ISNUMBER(System!$C35),PlotData!O35+ Querkraft!$E$2*$AF$1*O34,PlotData!$CB$4)</f>
        <v>1</v>
      </c>
      <c r="AS34" s="473">
        <f>IF(ISNUMBER(System!$C35),PlotData!P35+Querkraft!$E$2* $AF$1*P34,PlotData!$CB$4)</f>
        <v>1</v>
      </c>
      <c r="AT34" s="473">
        <f>IF(ISNUMBER(System!$C35),PlotData!Q35+Querkraft!$E$2*$AF$1*Q34,PlotData!$CB$4)</f>
        <v>1</v>
      </c>
      <c r="AU34" s="473">
        <f>IF(ISNUMBER(System!$C35),PlotData!R35+ Querkraft!$E$2*$AF$1*R34,PlotData!$CB$4)</f>
        <v>1</v>
      </c>
      <c r="AV34" s="473">
        <f>IF(ISNUMBER(System!$C35),PlotData!S35+ Querkraft!$E$2*$AF$1*S34,PlotData!$CB$4)</f>
        <v>1</v>
      </c>
      <c r="AW34" s="473">
        <f>IF(ISNUMBER(System!$C35),PlotData!T35+ Querkraft!$E$2*$AF$1*T34,PlotData!$CB$4)</f>
        <v>1</v>
      </c>
      <c r="AX34" s="473">
        <f>IF(ISNUMBER(System!$C35),PlotData!U35+ Querkraft!$E$2*$AF$1*U34,PlotData!$CB$4)</f>
        <v>1</v>
      </c>
      <c r="AY34" s="473">
        <f>IF(ISNUMBER(System!$C35),PlotData!V35+ Querkraft!$E$2*$AF$1*V34,PlotData!$CB$4)</f>
        <v>1</v>
      </c>
      <c r="AZ34" s="473">
        <f>IF(ISNUMBER(System!$C35),PlotData!W35+ Querkraft!$E$2*$AF$1*W34,PlotData!$CB$4)</f>
        <v>1</v>
      </c>
      <c r="BA34" s="473">
        <f>IF(ISNUMBER(System!$C35),PlotData!X35+Querkraft!$E$2* $AF$1*X34,PlotData!$CB$4)</f>
        <v>1</v>
      </c>
      <c r="BB34" s="502">
        <f>IF(ISNUMBER(System!$C35),PlotData!Y35+Querkraft!$E$2*$AF$1*Y34,PlotData!$CB$4)</f>
        <v>1</v>
      </c>
      <c r="BC34" s="501">
        <f>IF(ISNUMBER(System!$C35),PlotData!Y35, PlotData!CB$4)</f>
        <v>1</v>
      </c>
      <c r="BD34" s="473">
        <f>IF(ISNUMBER(System!$C35),PlotData!O35, PlotData!$CB$4)</f>
        <v>1</v>
      </c>
      <c r="BE34" s="502">
        <f>IF(ISNUMBER(System!$C35), AR34,PlotData!$CB$4)</f>
        <v>1</v>
      </c>
    </row>
    <row r="35" spans="1:57" x14ac:dyDescent="0.35">
      <c r="A35" s="544">
        <v>33</v>
      </c>
      <c r="B35" s="501"/>
      <c r="C35" s="473"/>
      <c r="D35" s="473"/>
      <c r="E35" s="473"/>
      <c r="F35" s="473"/>
      <c r="G35" s="473"/>
      <c r="H35" s="473"/>
      <c r="I35" s="473"/>
      <c r="J35" s="473"/>
      <c r="K35" s="473"/>
      <c r="L35" s="502"/>
      <c r="N35" s="544">
        <v>33</v>
      </c>
      <c r="O35" s="501"/>
      <c r="P35" s="473"/>
      <c r="Q35" s="473"/>
      <c r="R35" s="473"/>
      <c r="S35" s="473"/>
      <c r="T35" s="473"/>
      <c r="U35" s="473"/>
      <c r="V35" s="473"/>
      <c r="W35" s="473"/>
      <c r="X35" s="473"/>
      <c r="Y35" s="502"/>
      <c r="AA35" s="515">
        <v>33</v>
      </c>
      <c r="AB35" s="501">
        <f>IF(ISNUMBER(System!$C36),PlotData!B36+ Querkraft!$E$2*$AF$1*B35,PlotData!$CB$3)</f>
        <v>-1.5</v>
      </c>
      <c r="AC35" s="473">
        <f>IF(ISNUMBER(System!$C36),PlotData!C36+ Querkraft!$E$2*$AF$1*C35,PlotData!$CB$3)</f>
        <v>-1.5</v>
      </c>
      <c r="AD35" s="473">
        <f>IF(ISNUMBER(System!$C36),PlotData!D36+ Querkraft!$E$2*$AF$1*D35,PlotData!$CB$3)</f>
        <v>-1.5</v>
      </c>
      <c r="AE35" s="473">
        <f>IF(ISNUMBER(System!$C36),PlotData!E36+ Querkraft!$E$2*$AF$1*E35,PlotData!$CB$3)</f>
        <v>-1.5</v>
      </c>
      <c r="AF35" s="473">
        <f>IF(ISNUMBER(System!$C36),PlotData!F36+Querkraft!$E$2* $AF$1*F35,PlotData!$CB$3)</f>
        <v>-1.5</v>
      </c>
      <c r="AG35" s="473">
        <f>IF(ISNUMBER(System!$C36),PlotData!G36+ Querkraft!$E$2*$AF$1*G35,PlotData!$CB$3)</f>
        <v>-1.5</v>
      </c>
      <c r="AH35" s="473">
        <f>IF(ISNUMBER(System!$C36),PlotData!H36+Querkraft!$E$2* $AF$1*H35,PlotData!$CB$3)</f>
        <v>-1.5</v>
      </c>
      <c r="AI35" s="473">
        <f>IF(ISNUMBER(System!$C36),PlotData!I36+ Querkraft!$E$2*$AF$1*I35,PlotData!$CB$3)</f>
        <v>-1.5</v>
      </c>
      <c r="AJ35" s="473">
        <f>IF(ISNUMBER(System!$C36),PlotData!J36+Querkraft!$E$2*$AF$1*J35,PlotData!$CB$3)</f>
        <v>-1.5</v>
      </c>
      <c r="AK35" s="473">
        <f>IF(ISNUMBER(System!$C36),PlotData!K36+ Querkraft!$E$2*$AF$1*K35,PlotData!$CB$3)</f>
        <v>-1.5</v>
      </c>
      <c r="AL35" s="502">
        <f>IF(ISNUMBER(System!$C36),PlotData!L36+ Querkraft!$E$2*$AF$1*L35,PlotData!$CB$3)</f>
        <v>-1.5</v>
      </c>
      <c r="AM35" s="501">
        <f>IF(ISNUMBER(System!$C36),PlotData!L36,PlotData!$CB$3)</f>
        <v>-1.5</v>
      </c>
      <c r="AN35" s="473">
        <f>IF(ISNUMBER(System!$C36),PlotData!B36,PlotData!$CB$3)</f>
        <v>-1.5</v>
      </c>
      <c r="AO35" s="390">
        <f>IF(ISNUMBER(System!$C36),AB35,PlotData!$CB$3)</f>
        <v>-1.5</v>
      </c>
      <c r="AQ35" s="544">
        <v>33</v>
      </c>
      <c r="AR35" s="542">
        <f>IF(ISNUMBER(System!$C36),PlotData!O36+ Querkraft!$E$2*$AF$1*O35,PlotData!$CB$4)</f>
        <v>1</v>
      </c>
      <c r="AS35" s="473">
        <f>IF(ISNUMBER(System!$C36),PlotData!P36+Querkraft!$E$2* $AF$1*P35,PlotData!$CB$4)</f>
        <v>1</v>
      </c>
      <c r="AT35" s="473">
        <f>IF(ISNUMBER(System!$C36),PlotData!Q36+Querkraft!$E$2*$AF$1*Q35,PlotData!$CB$4)</f>
        <v>1</v>
      </c>
      <c r="AU35" s="473">
        <f>IF(ISNUMBER(System!$C36),PlotData!R36+ Querkraft!$E$2*$AF$1*R35,PlotData!$CB$4)</f>
        <v>1</v>
      </c>
      <c r="AV35" s="473">
        <f>IF(ISNUMBER(System!$C36),PlotData!S36+ Querkraft!$E$2*$AF$1*S35,PlotData!$CB$4)</f>
        <v>1</v>
      </c>
      <c r="AW35" s="473">
        <f>IF(ISNUMBER(System!$C36),PlotData!T36+ Querkraft!$E$2*$AF$1*T35,PlotData!$CB$4)</f>
        <v>1</v>
      </c>
      <c r="AX35" s="473">
        <f>IF(ISNUMBER(System!$C36),PlotData!U36+ Querkraft!$E$2*$AF$1*U35,PlotData!$CB$4)</f>
        <v>1</v>
      </c>
      <c r="AY35" s="473">
        <f>IF(ISNUMBER(System!$C36),PlotData!V36+ Querkraft!$E$2*$AF$1*V35,PlotData!$CB$4)</f>
        <v>1</v>
      </c>
      <c r="AZ35" s="473">
        <f>IF(ISNUMBER(System!$C36),PlotData!W36+ Querkraft!$E$2*$AF$1*W35,PlotData!$CB$4)</f>
        <v>1</v>
      </c>
      <c r="BA35" s="473">
        <f>IF(ISNUMBER(System!$C36),PlotData!X36+Querkraft!$E$2* $AF$1*X35,PlotData!$CB$4)</f>
        <v>1</v>
      </c>
      <c r="BB35" s="502">
        <f>IF(ISNUMBER(System!$C36),PlotData!Y36+Querkraft!$E$2*$AF$1*Y35,PlotData!$CB$4)</f>
        <v>1</v>
      </c>
      <c r="BC35" s="501">
        <f>IF(ISNUMBER(System!$C36),PlotData!Y36, PlotData!CB$4)</f>
        <v>1</v>
      </c>
      <c r="BD35" s="473">
        <f>IF(ISNUMBER(System!$C36),PlotData!O36, PlotData!$CB$4)</f>
        <v>1</v>
      </c>
      <c r="BE35" s="502">
        <f>IF(ISNUMBER(System!$C36), AR35,PlotData!$CB$4)</f>
        <v>1</v>
      </c>
    </row>
    <row r="36" spans="1:57" x14ac:dyDescent="0.35">
      <c r="A36" s="544">
        <v>34</v>
      </c>
      <c r="B36" s="501"/>
      <c r="C36" s="473"/>
      <c r="D36" s="473"/>
      <c r="E36" s="473"/>
      <c r="F36" s="473"/>
      <c r="G36" s="473"/>
      <c r="H36" s="473"/>
      <c r="I36" s="473"/>
      <c r="J36" s="473"/>
      <c r="K36" s="473"/>
      <c r="L36" s="502"/>
      <c r="N36" s="544">
        <v>34</v>
      </c>
      <c r="O36" s="501"/>
      <c r="P36" s="473"/>
      <c r="Q36" s="473"/>
      <c r="R36" s="473"/>
      <c r="S36" s="473"/>
      <c r="T36" s="473"/>
      <c r="U36" s="473"/>
      <c r="V36" s="473"/>
      <c r="W36" s="473"/>
      <c r="X36" s="473"/>
      <c r="Y36" s="502"/>
      <c r="AA36" s="515">
        <v>34</v>
      </c>
      <c r="AB36" s="501">
        <f>IF(ISNUMBER(System!$C37),PlotData!B37+ Querkraft!$E$2*$AF$1*B36,PlotData!$CB$3)</f>
        <v>-1.5</v>
      </c>
      <c r="AC36" s="473">
        <f>IF(ISNUMBER(System!$C37),PlotData!C37+ Querkraft!$E$2*$AF$1*C36,PlotData!$CB$3)</f>
        <v>-1.5</v>
      </c>
      <c r="AD36" s="473">
        <f>IF(ISNUMBER(System!$C37),PlotData!D37+ Querkraft!$E$2*$AF$1*D36,PlotData!$CB$3)</f>
        <v>-1.5</v>
      </c>
      <c r="AE36" s="473">
        <f>IF(ISNUMBER(System!$C37),PlotData!E37+ Querkraft!$E$2*$AF$1*E36,PlotData!$CB$3)</f>
        <v>-1.5</v>
      </c>
      <c r="AF36" s="473">
        <f>IF(ISNUMBER(System!$C37),PlotData!F37+Querkraft!$E$2* $AF$1*F36,PlotData!$CB$3)</f>
        <v>-1.5</v>
      </c>
      <c r="AG36" s="473">
        <f>IF(ISNUMBER(System!$C37),PlotData!G37+ Querkraft!$E$2*$AF$1*G36,PlotData!$CB$3)</f>
        <v>-1.5</v>
      </c>
      <c r="AH36" s="473">
        <f>IF(ISNUMBER(System!$C37),PlotData!H37+Querkraft!$E$2* $AF$1*H36,PlotData!$CB$3)</f>
        <v>-1.5</v>
      </c>
      <c r="AI36" s="473">
        <f>IF(ISNUMBER(System!$C37),PlotData!I37+ Querkraft!$E$2*$AF$1*I36,PlotData!$CB$3)</f>
        <v>-1.5</v>
      </c>
      <c r="AJ36" s="473">
        <f>IF(ISNUMBER(System!$C37),PlotData!J37+Querkraft!$E$2*$AF$1*J36,PlotData!$CB$3)</f>
        <v>-1.5</v>
      </c>
      <c r="AK36" s="473">
        <f>IF(ISNUMBER(System!$C37),PlotData!K37+ Querkraft!$E$2*$AF$1*K36,PlotData!$CB$3)</f>
        <v>-1.5</v>
      </c>
      <c r="AL36" s="502">
        <f>IF(ISNUMBER(System!$C37),PlotData!L37+ Querkraft!$E$2*$AF$1*L36,PlotData!$CB$3)</f>
        <v>-1.5</v>
      </c>
      <c r="AM36" s="501">
        <f>IF(ISNUMBER(System!$C37),PlotData!L37,PlotData!$CB$3)</f>
        <v>-1.5</v>
      </c>
      <c r="AN36" s="473">
        <f>IF(ISNUMBER(System!$C37),PlotData!B37,PlotData!$CB$3)</f>
        <v>-1.5</v>
      </c>
      <c r="AO36" s="390">
        <f>IF(ISNUMBER(System!$C37),AB36,PlotData!$CB$3)</f>
        <v>-1.5</v>
      </c>
      <c r="AQ36" s="544">
        <v>34</v>
      </c>
      <c r="AR36" s="542">
        <f>IF(ISNUMBER(System!$C37),PlotData!O37+ Querkraft!$E$2*$AF$1*O36,PlotData!$CB$4)</f>
        <v>1</v>
      </c>
      <c r="AS36" s="473">
        <f>IF(ISNUMBER(System!$C37),PlotData!P37+Querkraft!$E$2* $AF$1*P36,PlotData!$CB$4)</f>
        <v>1</v>
      </c>
      <c r="AT36" s="473">
        <f>IF(ISNUMBER(System!$C37),PlotData!Q37+Querkraft!$E$2*$AF$1*Q36,PlotData!$CB$4)</f>
        <v>1</v>
      </c>
      <c r="AU36" s="473">
        <f>IF(ISNUMBER(System!$C37),PlotData!R37+ Querkraft!$E$2*$AF$1*R36,PlotData!$CB$4)</f>
        <v>1</v>
      </c>
      <c r="AV36" s="473">
        <f>IF(ISNUMBER(System!$C37),PlotData!S37+ Querkraft!$E$2*$AF$1*S36,PlotData!$CB$4)</f>
        <v>1</v>
      </c>
      <c r="AW36" s="473">
        <f>IF(ISNUMBER(System!$C37),PlotData!T37+ Querkraft!$E$2*$AF$1*T36,PlotData!$CB$4)</f>
        <v>1</v>
      </c>
      <c r="AX36" s="473">
        <f>IF(ISNUMBER(System!$C37),PlotData!U37+ Querkraft!$E$2*$AF$1*U36,PlotData!$CB$4)</f>
        <v>1</v>
      </c>
      <c r="AY36" s="473">
        <f>IF(ISNUMBER(System!$C37),PlotData!V37+ Querkraft!$E$2*$AF$1*V36,PlotData!$CB$4)</f>
        <v>1</v>
      </c>
      <c r="AZ36" s="473">
        <f>IF(ISNUMBER(System!$C37),PlotData!W37+ Querkraft!$E$2*$AF$1*W36,PlotData!$CB$4)</f>
        <v>1</v>
      </c>
      <c r="BA36" s="473">
        <f>IF(ISNUMBER(System!$C37),PlotData!X37+Querkraft!$E$2* $AF$1*X36,PlotData!$CB$4)</f>
        <v>1</v>
      </c>
      <c r="BB36" s="502">
        <f>IF(ISNUMBER(System!$C37),PlotData!Y37+Querkraft!$E$2*$AF$1*Y36,PlotData!$CB$4)</f>
        <v>1</v>
      </c>
      <c r="BC36" s="501">
        <f>IF(ISNUMBER(System!$C37),PlotData!Y37, PlotData!CB$4)</f>
        <v>1</v>
      </c>
      <c r="BD36" s="473">
        <f>IF(ISNUMBER(System!$C37),PlotData!O37, PlotData!$CB$4)</f>
        <v>1</v>
      </c>
      <c r="BE36" s="502">
        <f>IF(ISNUMBER(System!$C37), AR36,PlotData!$CB$4)</f>
        <v>1</v>
      </c>
    </row>
    <row r="37" spans="1:57" x14ac:dyDescent="0.35">
      <c r="A37" s="544">
        <v>35</v>
      </c>
      <c r="B37" s="501"/>
      <c r="C37" s="473"/>
      <c r="D37" s="473"/>
      <c r="E37" s="473"/>
      <c r="F37" s="473"/>
      <c r="G37" s="473"/>
      <c r="H37" s="473"/>
      <c r="I37" s="473"/>
      <c r="J37" s="473"/>
      <c r="K37" s="473"/>
      <c r="L37" s="502"/>
      <c r="N37" s="544">
        <v>35</v>
      </c>
      <c r="O37" s="501"/>
      <c r="P37" s="473"/>
      <c r="Q37" s="473"/>
      <c r="R37" s="473"/>
      <c r="S37" s="473"/>
      <c r="T37" s="473"/>
      <c r="U37" s="473"/>
      <c r="V37" s="473"/>
      <c r="W37" s="473"/>
      <c r="X37" s="473"/>
      <c r="Y37" s="502"/>
      <c r="AA37" s="515">
        <v>35</v>
      </c>
      <c r="AB37" s="501">
        <f>IF(ISNUMBER(System!$C38),PlotData!B38+ Querkraft!$E$2*$AF$1*B37,PlotData!$CB$3)</f>
        <v>-1.5</v>
      </c>
      <c r="AC37" s="473">
        <f>IF(ISNUMBER(System!$C38),PlotData!C38+ Querkraft!$E$2*$AF$1*C37,PlotData!$CB$3)</f>
        <v>-1.5</v>
      </c>
      <c r="AD37" s="473">
        <f>IF(ISNUMBER(System!$C38),PlotData!D38+ Querkraft!$E$2*$AF$1*D37,PlotData!$CB$3)</f>
        <v>-1.5</v>
      </c>
      <c r="AE37" s="473">
        <f>IF(ISNUMBER(System!$C38),PlotData!E38+ Querkraft!$E$2*$AF$1*E37,PlotData!$CB$3)</f>
        <v>-1.5</v>
      </c>
      <c r="AF37" s="473">
        <f>IF(ISNUMBER(System!$C38),PlotData!F38+Querkraft!$E$2* $AF$1*F37,PlotData!$CB$3)</f>
        <v>-1.5</v>
      </c>
      <c r="AG37" s="473">
        <f>IF(ISNUMBER(System!$C38),PlotData!G38+ Querkraft!$E$2*$AF$1*G37,PlotData!$CB$3)</f>
        <v>-1.5</v>
      </c>
      <c r="AH37" s="473">
        <f>IF(ISNUMBER(System!$C38),PlotData!H38+Querkraft!$E$2* $AF$1*H37,PlotData!$CB$3)</f>
        <v>-1.5</v>
      </c>
      <c r="AI37" s="473">
        <f>IF(ISNUMBER(System!$C38),PlotData!I38+ Querkraft!$E$2*$AF$1*I37,PlotData!$CB$3)</f>
        <v>-1.5</v>
      </c>
      <c r="AJ37" s="473">
        <f>IF(ISNUMBER(System!$C38),PlotData!J38+Querkraft!$E$2*$AF$1*J37,PlotData!$CB$3)</f>
        <v>-1.5</v>
      </c>
      <c r="AK37" s="473">
        <f>IF(ISNUMBER(System!$C38),PlotData!K38+ Querkraft!$E$2*$AF$1*K37,PlotData!$CB$3)</f>
        <v>-1.5</v>
      </c>
      <c r="AL37" s="502">
        <f>IF(ISNUMBER(System!$C38),PlotData!L38+ Querkraft!$E$2*$AF$1*L37,PlotData!$CB$3)</f>
        <v>-1.5</v>
      </c>
      <c r="AM37" s="501">
        <f>IF(ISNUMBER(System!$C38),PlotData!L38,PlotData!$CB$3)</f>
        <v>-1.5</v>
      </c>
      <c r="AN37" s="473">
        <f>IF(ISNUMBER(System!$C38),PlotData!B38,PlotData!$CB$3)</f>
        <v>-1.5</v>
      </c>
      <c r="AO37" s="390">
        <f>IF(ISNUMBER(System!$C38),AB37,PlotData!$CB$3)</f>
        <v>-1.5</v>
      </c>
      <c r="AQ37" s="544">
        <v>35</v>
      </c>
      <c r="AR37" s="542">
        <f>IF(ISNUMBER(System!$C38),PlotData!O38+ Querkraft!$E$2*$AF$1*O37,PlotData!$CB$4)</f>
        <v>1</v>
      </c>
      <c r="AS37" s="473">
        <f>IF(ISNUMBER(System!$C38),PlotData!P38+Querkraft!$E$2* $AF$1*P37,PlotData!$CB$4)</f>
        <v>1</v>
      </c>
      <c r="AT37" s="473">
        <f>IF(ISNUMBER(System!$C38),PlotData!Q38+Querkraft!$E$2*$AF$1*Q37,PlotData!$CB$4)</f>
        <v>1</v>
      </c>
      <c r="AU37" s="473">
        <f>IF(ISNUMBER(System!$C38),PlotData!R38+ Querkraft!$E$2*$AF$1*R37,PlotData!$CB$4)</f>
        <v>1</v>
      </c>
      <c r="AV37" s="473">
        <f>IF(ISNUMBER(System!$C38),PlotData!S38+ Querkraft!$E$2*$AF$1*S37,PlotData!$CB$4)</f>
        <v>1</v>
      </c>
      <c r="AW37" s="473">
        <f>IF(ISNUMBER(System!$C38),PlotData!T38+ Querkraft!$E$2*$AF$1*T37,PlotData!$CB$4)</f>
        <v>1</v>
      </c>
      <c r="AX37" s="473">
        <f>IF(ISNUMBER(System!$C38),PlotData!U38+ Querkraft!$E$2*$AF$1*U37,PlotData!$CB$4)</f>
        <v>1</v>
      </c>
      <c r="AY37" s="473">
        <f>IF(ISNUMBER(System!$C38),PlotData!V38+ Querkraft!$E$2*$AF$1*V37,PlotData!$CB$4)</f>
        <v>1</v>
      </c>
      <c r="AZ37" s="473">
        <f>IF(ISNUMBER(System!$C38),PlotData!W38+ Querkraft!$E$2*$AF$1*W37,PlotData!$CB$4)</f>
        <v>1</v>
      </c>
      <c r="BA37" s="473">
        <f>IF(ISNUMBER(System!$C38),PlotData!X38+Querkraft!$E$2* $AF$1*X37,PlotData!$CB$4)</f>
        <v>1</v>
      </c>
      <c r="BB37" s="502">
        <f>IF(ISNUMBER(System!$C38),PlotData!Y38+Querkraft!$E$2*$AF$1*Y37,PlotData!$CB$4)</f>
        <v>1</v>
      </c>
      <c r="BC37" s="501">
        <f>IF(ISNUMBER(System!$C38),PlotData!Y38, PlotData!CB$4)</f>
        <v>1</v>
      </c>
      <c r="BD37" s="473">
        <f>IF(ISNUMBER(System!$C38),PlotData!O38, PlotData!$CB$4)</f>
        <v>1</v>
      </c>
      <c r="BE37" s="502">
        <f>IF(ISNUMBER(System!$C38), AR37,PlotData!$CB$4)</f>
        <v>1</v>
      </c>
    </row>
    <row r="38" spans="1:57" x14ac:dyDescent="0.35">
      <c r="A38" s="544">
        <v>36</v>
      </c>
      <c r="B38" s="501"/>
      <c r="C38" s="473"/>
      <c r="D38" s="473"/>
      <c r="E38" s="473"/>
      <c r="F38" s="473"/>
      <c r="G38" s="473"/>
      <c r="H38" s="473"/>
      <c r="I38" s="473"/>
      <c r="J38" s="473"/>
      <c r="K38" s="473"/>
      <c r="L38" s="502"/>
      <c r="N38" s="544">
        <v>36</v>
      </c>
      <c r="O38" s="501"/>
      <c r="P38" s="473"/>
      <c r="Q38" s="473"/>
      <c r="R38" s="473"/>
      <c r="S38" s="473"/>
      <c r="T38" s="473"/>
      <c r="U38" s="473"/>
      <c r="V38" s="473"/>
      <c r="W38" s="473"/>
      <c r="X38" s="473"/>
      <c r="Y38" s="502"/>
      <c r="AA38" s="515">
        <v>36</v>
      </c>
      <c r="AB38" s="501">
        <f>IF(ISNUMBER(System!$C39),PlotData!B39+ Querkraft!$E$2*$AF$1*B38,PlotData!$CB$3)</f>
        <v>-1.5</v>
      </c>
      <c r="AC38" s="473">
        <f>IF(ISNUMBER(System!$C39),PlotData!C39+ Querkraft!$E$2*$AF$1*C38,PlotData!$CB$3)</f>
        <v>-1.5</v>
      </c>
      <c r="AD38" s="473">
        <f>IF(ISNUMBER(System!$C39),PlotData!D39+ Querkraft!$E$2*$AF$1*D38,PlotData!$CB$3)</f>
        <v>-1.5</v>
      </c>
      <c r="AE38" s="473">
        <f>IF(ISNUMBER(System!$C39),PlotData!E39+ Querkraft!$E$2*$AF$1*E38,PlotData!$CB$3)</f>
        <v>-1.5</v>
      </c>
      <c r="AF38" s="473">
        <f>IF(ISNUMBER(System!$C39),PlotData!F39+Querkraft!$E$2* $AF$1*F38,PlotData!$CB$3)</f>
        <v>-1.5</v>
      </c>
      <c r="AG38" s="473">
        <f>IF(ISNUMBER(System!$C39),PlotData!G39+ Querkraft!$E$2*$AF$1*G38,PlotData!$CB$3)</f>
        <v>-1.5</v>
      </c>
      <c r="AH38" s="473">
        <f>IF(ISNUMBER(System!$C39),PlotData!H39+Querkraft!$E$2* $AF$1*H38,PlotData!$CB$3)</f>
        <v>-1.5</v>
      </c>
      <c r="AI38" s="473">
        <f>IF(ISNUMBER(System!$C39),PlotData!I39+ Querkraft!$E$2*$AF$1*I38,PlotData!$CB$3)</f>
        <v>-1.5</v>
      </c>
      <c r="AJ38" s="473">
        <f>IF(ISNUMBER(System!$C39),PlotData!J39+Querkraft!$E$2*$AF$1*J38,PlotData!$CB$3)</f>
        <v>-1.5</v>
      </c>
      <c r="AK38" s="473">
        <f>IF(ISNUMBER(System!$C39),PlotData!K39+ Querkraft!$E$2*$AF$1*K38,PlotData!$CB$3)</f>
        <v>-1.5</v>
      </c>
      <c r="AL38" s="502">
        <f>IF(ISNUMBER(System!$C39),PlotData!L39+ Querkraft!$E$2*$AF$1*L38,PlotData!$CB$3)</f>
        <v>-1.5</v>
      </c>
      <c r="AM38" s="501">
        <f>IF(ISNUMBER(System!$C39),PlotData!L39,PlotData!$CB$3)</f>
        <v>-1.5</v>
      </c>
      <c r="AN38" s="473">
        <f>IF(ISNUMBER(System!$C39),PlotData!B39,PlotData!$CB$3)</f>
        <v>-1.5</v>
      </c>
      <c r="AO38" s="390">
        <f>IF(ISNUMBER(System!$C39),AB38,PlotData!$CB$3)</f>
        <v>-1.5</v>
      </c>
      <c r="AQ38" s="544">
        <v>36</v>
      </c>
      <c r="AR38" s="542">
        <f>IF(ISNUMBER(System!$C39),PlotData!O39+ Querkraft!$E$2*$AF$1*O38,PlotData!$CB$4)</f>
        <v>1</v>
      </c>
      <c r="AS38" s="473">
        <f>IF(ISNUMBER(System!$C39),PlotData!P39+Querkraft!$E$2* $AF$1*P38,PlotData!$CB$4)</f>
        <v>1</v>
      </c>
      <c r="AT38" s="473">
        <f>IF(ISNUMBER(System!$C39),PlotData!Q39+Querkraft!$E$2*$AF$1*Q38,PlotData!$CB$4)</f>
        <v>1</v>
      </c>
      <c r="AU38" s="473">
        <f>IF(ISNUMBER(System!$C39),PlotData!R39+ Querkraft!$E$2*$AF$1*R38,PlotData!$CB$4)</f>
        <v>1</v>
      </c>
      <c r="AV38" s="473">
        <f>IF(ISNUMBER(System!$C39),PlotData!S39+ Querkraft!$E$2*$AF$1*S38,PlotData!$CB$4)</f>
        <v>1</v>
      </c>
      <c r="AW38" s="473">
        <f>IF(ISNUMBER(System!$C39),PlotData!T39+ Querkraft!$E$2*$AF$1*T38,PlotData!$CB$4)</f>
        <v>1</v>
      </c>
      <c r="AX38" s="473">
        <f>IF(ISNUMBER(System!$C39),PlotData!U39+ Querkraft!$E$2*$AF$1*U38,PlotData!$CB$4)</f>
        <v>1</v>
      </c>
      <c r="AY38" s="473">
        <f>IF(ISNUMBER(System!$C39),PlotData!V39+ Querkraft!$E$2*$AF$1*V38,PlotData!$CB$4)</f>
        <v>1</v>
      </c>
      <c r="AZ38" s="473">
        <f>IF(ISNUMBER(System!$C39),PlotData!W39+ Querkraft!$E$2*$AF$1*W38,PlotData!$CB$4)</f>
        <v>1</v>
      </c>
      <c r="BA38" s="473">
        <f>IF(ISNUMBER(System!$C39),PlotData!X39+Querkraft!$E$2* $AF$1*X38,PlotData!$CB$4)</f>
        <v>1</v>
      </c>
      <c r="BB38" s="502">
        <f>IF(ISNUMBER(System!$C39),PlotData!Y39+Querkraft!$E$2*$AF$1*Y38,PlotData!$CB$4)</f>
        <v>1</v>
      </c>
      <c r="BC38" s="501">
        <f>IF(ISNUMBER(System!$C39),PlotData!Y39, PlotData!CB$4)</f>
        <v>1</v>
      </c>
      <c r="BD38" s="473">
        <f>IF(ISNUMBER(System!$C39),PlotData!O39, PlotData!$CB$4)</f>
        <v>1</v>
      </c>
      <c r="BE38" s="502">
        <f>IF(ISNUMBER(System!$C39), AR38,PlotData!$CB$4)</f>
        <v>1</v>
      </c>
    </row>
    <row r="39" spans="1:57" x14ac:dyDescent="0.35">
      <c r="A39" s="544">
        <v>37</v>
      </c>
      <c r="B39" s="501"/>
      <c r="C39" s="473"/>
      <c r="D39" s="473"/>
      <c r="E39" s="473"/>
      <c r="F39" s="473"/>
      <c r="G39" s="473"/>
      <c r="H39" s="473"/>
      <c r="I39" s="473"/>
      <c r="J39" s="473"/>
      <c r="K39" s="473"/>
      <c r="L39" s="502"/>
      <c r="N39" s="544">
        <v>37</v>
      </c>
      <c r="O39" s="501"/>
      <c r="P39" s="473"/>
      <c r="Q39" s="473"/>
      <c r="R39" s="473"/>
      <c r="S39" s="473"/>
      <c r="T39" s="473"/>
      <c r="U39" s="473"/>
      <c r="V39" s="473"/>
      <c r="W39" s="473"/>
      <c r="X39" s="473"/>
      <c r="Y39" s="502"/>
      <c r="AA39" s="515">
        <v>37</v>
      </c>
      <c r="AB39" s="501">
        <f>IF(ISNUMBER(System!$C40),PlotData!B40+ Querkraft!$E$2*$AF$1*B39,PlotData!$CB$3)</f>
        <v>-1.5</v>
      </c>
      <c r="AC39" s="473">
        <f>IF(ISNUMBER(System!$C40),PlotData!C40+ Querkraft!$E$2*$AF$1*C39,PlotData!$CB$3)</f>
        <v>-1.5</v>
      </c>
      <c r="AD39" s="473">
        <f>IF(ISNUMBER(System!$C40),PlotData!D40+ Querkraft!$E$2*$AF$1*D39,PlotData!$CB$3)</f>
        <v>-1.5</v>
      </c>
      <c r="AE39" s="473">
        <f>IF(ISNUMBER(System!$C40),PlotData!E40+ Querkraft!$E$2*$AF$1*E39,PlotData!$CB$3)</f>
        <v>-1.5</v>
      </c>
      <c r="AF39" s="473">
        <f>IF(ISNUMBER(System!$C40),PlotData!F40+Querkraft!$E$2* $AF$1*F39,PlotData!$CB$3)</f>
        <v>-1.5</v>
      </c>
      <c r="AG39" s="473">
        <f>IF(ISNUMBER(System!$C40),PlotData!G40+ Querkraft!$E$2*$AF$1*G39,PlotData!$CB$3)</f>
        <v>-1.5</v>
      </c>
      <c r="AH39" s="473">
        <f>IF(ISNUMBER(System!$C40),PlotData!H40+Querkraft!$E$2* $AF$1*H39,PlotData!$CB$3)</f>
        <v>-1.5</v>
      </c>
      <c r="AI39" s="473">
        <f>IF(ISNUMBER(System!$C40),PlotData!I40+ Querkraft!$E$2*$AF$1*I39,PlotData!$CB$3)</f>
        <v>-1.5</v>
      </c>
      <c r="AJ39" s="473">
        <f>IF(ISNUMBER(System!$C40),PlotData!J40+Querkraft!$E$2*$AF$1*J39,PlotData!$CB$3)</f>
        <v>-1.5</v>
      </c>
      <c r="AK39" s="473">
        <f>IF(ISNUMBER(System!$C40),PlotData!K40+ Querkraft!$E$2*$AF$1*K39,PlotData!$CB$3)</f>
        <v>-1.5</v>
      </c>
      <c r="AL39" s="502">
        <f>IF(ISNUMBER(System!$C40),PlotData!L40+ Querkraft!$E$2*$AF$1*L39,PlotData!$CB$3)</f>
        <v>-1.5</v>
      </c>
      <c r="AM39" s="501">
        <f>IF(ISNUMBER(System!$C40),PlotData!L40,PlotData!$CB$3)</f>
        <v>-1.5</v>
      </c>
      <c r="AN39" s="473">
        <f>IF(ISNUMBER(System!$C40),PlotData!B40,PlotData!$CB$3)</f>
        <v>-1.5</v>
      </c>
      <c r="AO39" s="390">
        <f>IF(ISNUMBER(System!$C40),AB39,PlotData!$CB$3)</f>
        <v>-1.5</v>
      </c>
      <c r="AQ39" s="544">
        <v>37</v>
      </c>
      <c r="AR39" s="542">
        <f>IF(ISNUMBER(System!$C40),PlotData!O40+ Querkraft!$E$2*$AF$1*O39,PlotData!$CB$4)</f>
        <v>1</v>
      </c>
      <c r="AS39" s="473">
        <f>IF(ISNUMBER(System!$C40),PlotData!P40+Querkraft!$E$2* $AF$1*P39,PlotData!$CB$4)</f>
        <v>1</v>
      </c>
      <c r="AT39" s="473">
        <f>IF(ISNUMBER(System!$C40),PlotData!Q40+Querkraft!$E$2*$AF$1*Q39,PlotData!$CB$4)</f>
        <v>1</v>
      </c>
      <c r="AU39" s="473">
        <f>IF(ISNUMBER(System!$C40),PlotData!R40+ Querkraft!$E$2*$AF$1*R39,PlotData!$CB$4)</f>
        <v>1</v>
      </c>
      <c r="AV39" s="473">
        <f>IF(ISNUMBER(System!$C40),PlotData!S40+ Querkraft!$E$2*$AF$1*S39,PlotData!$CB$4)</f>
        <v>1</v>
      </c>
      <c r="AW39" s="473">
        <f>IF(ISNUMBER(System!$C40),PlotData!T40+ Querkraft!$E$2*$AF$1*T39,PlotData!$CB$4)</f>
        <v>1</v>
      </c>
      <c r="AX39" s="473">
        <f>IF(ISNUMBER(System!$C40),PlotData!U40+ Querkraft!$E$2*$AF$1*U39,PlotData!$CB$4)</f>
        <v>1</v>
      </c>
      <c r="AY39" s="473">
        <f>IF(ISNUMBER(System!$C40),PlotData!V40+ Querkraft!$E$2*$AF$1*V39,PlotData!$CB$4)</f>
        <v>1</v>
      </c>
      <c r="AZ39" s="473">
        <f>IF(ISNUMBER(System!$C40),PlotData!W40+ Querkraft!$E$2*$AF$1*W39,PlotData!$CB$4)</f>
        <v>1</v>
      </c>
      <c r="BA39" s="473">
        <f>IF(ISNUMBER(System!$C40),PlotData!X40+Querkraft!$E$2* $AF$1*X39,PlotData!$CB$4)</f>
        <v>1</v>
      </c>
      <c r="BB39" s="502">
        <f>IF(ISNUMBER(System!$C40),PlotData!Y40+Querkraft!$E$2*$AF$1*Y39,PlotData!$CB$4)</f>
        <v>1</v>
      </c>
      <c r="BC39" s="501">
        <f>IF(ISNUMBER(System!$C40),PlotData!Y40, PlotData!CB$4)</f>
        <v>1</v>
      </c>
      <c r="BD39" s="473">
        <f>IF(ISNUMBER(System!$C40),PlotData!O40, PlotData!$CB$4)</f>
        <v>1</v>
      </c>
      <c r="BE39" s="502">
        <f>IF(ISNUMBER(System!$C40), AR39,PlotData!$CB$4)</f>
        <v>1</v>
      </c>
    </row>
    <row r="40" spans="1:57" x14ac:dyDescent="0.35">
      <c r="A40" s="544">
        <v>38</v>
      </c>
      <c r="B40" s="501"/>
      <c r="C40" s="473"/>
      <c r="D40" s="473"/>
      <c r="E40" s="473"/>
      <c r="F40" s="473"/>
      <c r="G40" s="473"/>
      <c r="H40" s="473"/>
      <c r="I40" s="473"/>
      <c r="J40" s="473"/>
      <c r="K40" s="473"/>
      <c r="L40" s="502"/>
      <c r="N40" s="544">
        <v>38</v>
      </c>
      <c r="O40" s="501"/>
      <c r="P40" s="473"/>
      <c r="Q40" s="473"/>
      <c r="R40" s="473"/>
      <c r="S40" s="473"/>
      <c r="T40" s="473"/>
      <c r="U40" s="473"/>
      <c r="V40" s="473"/>
      <c r="W40" s="473"/>
      <c r="X40" s="473"/>
      <c r="Y40" s="502"/>
      <c r="AA40" s="515">
        <v>38</v>
      </c>
      <c r="AB40" s="501">
        <f>IF(ISNUMBER(System!$C41),PlotData!B41+ Querkraft!$E$2*$AF$1*B40,PlotData!$CB$3)</f>
        <v>-1.5</v>
      </c>
      <c r="AC40" s="473">
        <f>IF(ISNUMBER(System!$C41),PlotData!C41+ Querkraft!$E$2*$AF$1*C40,PlotData!$CB$3)</f>
        <v>-1.5</v>
      </c>
      <c r="AD40" s="473">
        <f>IF(ISNUMBER(System!$C41),PlotData!D41+ Querkraft!$E$2*$AF$1*D40,PlotData!$CB$3)</f>
        <v>-1.5</v>
      </c>
      <c r="AE40" s="473">
        <f>IF(ISNUMBER(System!$C41),PlotData!E41+ Querkraft!$E$2*$AF$1*E40,PlotData!$CB$3)</f>
        <v>-1.5</v>
      </c>
      <c r="AF40" s="473">
        <f>IF(ISNUMBER(System!$C41),PlotData!F41+Querkraft!$E$2* $AF$1*F40,PlotData!$CB$3)</f>
        <v>-1.5</v>
      </c>
      <c r="AG40" s="473">
        <f>IF(ISNUMBER(System!$C41),PlotData!G41+ Querkraft!$E$2*$AF$1*G40,PlotData!$CB$3)</f>
        <v>-1.5</v>
      </c>
      <c r="AH40" s="473">
        <f>IF(ISNUMBER(System!$C41),PlotData!H41+Querkraft!$E$2* $AF$1*H40,PlotData!$CB$3)</f>
        <v>-1.5</v>
      </c>
      <c r="AI40" s="473">
        <f>IF(ISNUMBER(System!$C41),PlotData!I41+ Querkraft!$E$2*$AF$1*I40,PlotData!$CB$3)</f>
        <v>-1.5</v>
      </c>
      <c r="AJ40" s="473">
        <f>IF(ISNUMBER(System!$C41),PlotData!J41+Querkraft!$E$2*$AF$1*J40,PlotData!$CB$3)</f>
        <v>-1.5</v>
      </c>
      <c r="AK40" s="473">
        <f>IF(ISNUMBER(System!$C41),PlotData!K41+ Querkraft!$E$2*$AF$1*K40,PlotData!$CB$3)</f>
        <v>-1.5</v>
      </c>
      <c r="AL40" s="502">
        <f>IF(ISNUMBER(System!$C41),PlotData!L41+ Querkraft!$E$2*$AF$1*L40,PlotData!$CB$3)</f>
        <v>-1.5</v>
      </c>
      <c r="AM40" s="501">
        <f>IF(ISNUMBER(System!$C41),PlotData!L41,PlotData!$CB$3)</f>
        <v>-1.5</v>
      </c>
      <c r="AN40" s="473">
        <f>IF(ISNUMBER(System!$C41),PlotData!B41,PlotData!$CB$3)</f>
        <v>-1.5</v>
      </c>
      <c r="AO40" s="390">
        <f>IF(ISNUMBER(System!$C41),AB40,PlotData!$CB$3)</f>
        <v>-1.5</v>
      </c>
      <c r="AQ40" s="544">
        <v>38</v>
      </c>
      <c r="AR40" s="542">
        <f>IF(ISNUMBER(System!$C41),PlotData!O41+ Querkraft!$E$2*$AF$1*O40,PlotData!$CB$4)</f>
        <v>1</v>
      </c>
      <c r="AS40" s="473">
        <f>IF(ISNUMBER(System!$C41),PlotData!P41+Querkraft!$E$2* $AF$1*P40,PlotData!$CB$4)</f>
        <v>1</v>
      </c>
      <c r="AT40" s="473">
        <f>IF(ISNUMBER(System!$C41),PlotData!Q41+Querkraft!$E$2*$AF$1*Q40,PlotData!$CB$4)</f>
        <v>1</v>
      </c>
      <c r="AU40" s="473">
        <f>IF(ISNUMBER(System!$C41),PlotData!R41+ Querkraft!$E$2*$AF$1*R40,PlotData!$CB$4)</f>
        <v>1</v>
      </c>
      <c r="AV40" s="473">
        <f>IF(ISNUMBER(System!$C41),PlotData!S41+ Querkraft!$E$2*$AF$1*S40,PlotData!$CB$4)</f>
        <v>1</v>
      </c>
      <c r="AW40" s="473">
        <f>IF(ISNUMBER(System!$C41),PlotData!T41+ Querkraft!$E$2*$AF$1*T40,PlotData!$CB$4)</f>
        <v>1</v>
      </c>
      <c r="AX40" s="473">
        <f>IF(ISNUMBER(System!$C41),PlotData!U41+ Querkraft!$E$2*$AF$1*U40,PlotData!$CB$4)</f>
        <v>1</v>
      </c>
      <c r="AY40" s="473">
        <f>IF(ISNUMBER(System!$C41),PlotData!V41+ Querkraft!$E$2*$AF$1*V40,PlotData!$CB$4)</f>
        <v>1</v>
      </c>
      <c r="AZ40" s="473">
        <f>IF(ISNUMBER(System!$C41),PlotData!W41+ Querkraft!$E$2*$AF$1*W40,PlotData!$CB$4)</f>
        <v>1</v>
      </c>
      <c r="BA40" s="473">
        <f>IF(ISNUMBER(System!$C41),PlotData!X41+Querkraft!$E$2* $AF$1*X40,PlotData!$CB$4)</f>
        <v>1</v>
      </c>
      <c r="BB40" s="502">
        <f>IF(ISNUMBER(System!$C41),PlotData!Y41+Querkraft!$E$2*$AF$1*Y40,PlotData!$CB$4)</f>
        <v>1</v>
      </c>
      <c r="BC40" s="501">
        <f>IF(ISNUMBER(System!$C41),PlotData!Y41, PlotData!CB$4)</f>
        <v>1</v>
      </c>
      <c r="BD40" s="473">
        <f>IF(ISNUMBER(System!$C41),PlotData!O41, PlotData!$CB$4)</f>
        <v>1</v>
      </c>
      <c r="BE40" s="502">
        <f>IF(ISNUMBER(System!$C41), AR40,PlotData!$CB$4)</f>
        <v>1</v>
      </c>
    </row>
    <row r="41" spans="1:57" x14ac:dyDescent="0.35">
      <c r="A41" s="544">
        <v>39</v>
      </c>
      <c r="B41" s="501"/>
      <c r="C41" s="473"/>
      <c r="D41" s="473"/>
      <c r="E41" s="473"/>
      <c r="F41" s="473"/>
      <c r="G41" s="473"/>
      <c r="H41" s="473"/>
      <c r="I41" s="473"/>
      <c r="J41" s="473"/>
      <c r="K41" s="473"/>
      <c r="L41" s="502"/>
      <c r="N41" s="544">
        <v>39</v>
      </c>
      <c r="O41" s="501"/>
      <c r="P41" s="473"/>
      <c r="Q41" s="473"/>
      <c r="R41" s="473"/>
      <c r="S41" s="473"/>
      <c r="T41" s="473"/>
      <c r="U41" s="473"/>
      <c r="V41" s="473"/>
      <c r="W41" s="473"/>
      <c r="X41" s="473"/>
      <c r="Y41" s="502"/>
      <c r="AA41" s="515">
        <v>39</v>
      </c>
      <c r="AB41" s="501">
        <f>IF(ISNUMBER(System!$C42),PlotData!B42+ Querkraft!$E$2*$AF$1*B41,PlotData!$CB$3)</f>
        <v>-1.5</v>
      </c>
      <c r="AC41" s="473">
        <f>IF(ISNUMBER(System!$C42),PlotData!C42+ Querkraft!$E$2*$AF$1*C41,PlotData!$CB$3)</f>
        <v>-1.5</v>
      </c>
      <c r="AD41" s="473">
        <f>IF(ISNUMBER(System!$C42),PlotData!D42+ Querkraft!$E$2*$AF$1*D41,PlotData!$CB$3)</f>
        <v>-1.5</v>
      </c>
      <c r="AE41" s="473">
        <f>IF(ISNUMBER(System!$C42),PlotData!E42+ Querkraft!$E$2*$AF$1*E41,PlotData!$CB$3)</f>
        <v>-1.5</v>
      </c>
      <c r="AF41" s="473">
        <f>IF(ISNUMBER(System!$C42),PlotData!F42+Querkraft!$E$2* $AF$1*F41,PlotData!$CB$3)</f>
        <v>-1.5</v>
      </c>
      <c r="AG41" s="473">
        <f>IF(ISNUMBER(System!$C42),PlotData!G42+ Querkraft!$E$2*$AF$1*G41,PlotData!$CB$3)</f>
        <v>-1.5</v>
      </c>
      <c r="AH41" s="473">
        <f>IF(ISNUMBER(System!$C42),PlotData!H42+Querkraft!$E$2* $AF$1*H41,PlotData!$CB$3)</f>
        <v>-1.5</v>
      </c>
      <c r="AI41" s="473">
        <f>IF(ISNUMBER(System!$C42),PlotData!I42+ Querkraft!$E$2*$AF$1*I41,PlotData!$CB$3)</f>
        <v>-1.5</v>
      </c>
      <c r="AJ41" s="473">
        <f>IF(ISNUMBER(System!$C42),PlotData!J42+Querkraft!$E$2*$AF$1*J41,PlotData!$CB$3)</f>
        <v>-1.5</v>
      </c>
      <c r="AK41" s="473">
        <f>IF(ISNUMBER(System!$C42),PlotData!K42+ Querkraft!$E$2*$AF$1*K41,PlotData!$CB$3)</f>
        <v>-1.5</v>
      </c>
      <c r="AL41" s="502">
        <f>IF(ISNUMBER(System!$C42),PlotData!L42+ Querkraft!$E$2*$AF$1*L41,PlotData!$CB$3)</f>
        <v>-1.5</v>
      </c>
      <c r="AM41" s="501">
        <f>IF(ISNUMBER(System!$C42),PlotData!L42,PlotData!$CB$3)</f>
        <v>-1.5</v>
      </c>
      <c r="AN41" s="473">
        <f>IF(ISNUMBER(System!$C42),PlotData!B42,PlotData!$CB$3)</f>
        <v>-1.5</v>
      </c>
      <c r="AO41" s="390">
        <f>IF(ISNUMBER(System!$C42),AB41,PlotData!$CB$3)</f>
        <v>-1.5</v>
      </c>
      <c r="AQ41" s="544">
        <v>39</v>
      </c>
      <c r="AR41" s="542">
        <f>IF(ISNUMBER(System!$C42),PlotData!O42+ Querkraft!$E$2*$AF$1*O41,PlotData!$CB$4)</f>
        <v>1</v>
      </c>
      <c r="AS41" s="473">
        <f>IF(ISNUMBER(System!$C42),PlotData!P42+Querkraft!$E$2* $AF$1*P41,PlotData!$CB$4)</f>
        <v>1</v>
      </c>
      <c r="AT41" s="473">
        <f>IF(ISNUMBER(System!$C42),PlotData!Q42+Querkraft!$E$2*$AF$1*Q41,PlotData!$CB$4)</f>
        <v>1</v>
      </c>
      <c r="AU41" s="473">
        <f>IF(ISNUMBER(System!$C42),PlotData!R42+ Querkraft!$E$2*$AF$1*R41,PlotData!$CB$4)</f>
        <v>1</v>
      </c>
      <c r="AV41" s="473">
        <f>IF(ISNUMBER(System!$C42),PlotData!S42+ Querkraft!$E$2*$AF$1*S41,PlotData!$CB$4)</f>
        <v>1</v>
      </c>
      <c r="AW41" s="473">
        <f>IF(ISNUMBER(System!$C42),PlotData!T42+ Querkraft!$E$2*$AF$1*T41,PlotData!$CB$4)</f>
        <v>1</v>
      </c>
      <c r="AX41" s="473">
        <f>IF(ISNUMBER(System!$C42),PlotData!U42+ Querkraft!$E$2*$AF$1*U41,PlotData!$CB$4)</f>
        <v>1</v>
      </c>
      <c r="AY41" s="473">
        <f>IF(ISNUMBER(System!$C42),PlotData!V42+ Querkraft!$E$2*$AF$1*V41,PlotData!$CB$4)</f>
        <v>1</v>
      </c>
      <c r="AZ41" s="473">
        <f>IF(ISNUMBER(System!$C42),PlotData!W42+ Querkraft!$E$2*$AF$1*W41,PlotData!$CB$4)</f>
        <v>1</v>
      </c>
      <c r="BA41" s="473">
        <f>IF(ISNUMBER(System!$C42),PlotData!X42+Querkraft!$E$2* $AF$1*X41,PlotData!$CB$4)</f>
        <v>1</v>
      </c>
      <c r="BB41" s="502">
        <f>IF(ISNUMBER(System!$C42),PlotData!Y42+Querkraft!$E$2*$AF$1*Y41,PlotData!$CB$4)</f>
        <v>1</v>
      </c>
      <c r="BC41" s="501">
        <f>IF(ISNUMBER(System!$C42),PlotData!Y42, PlotData!CB$4)</f>
        <v>1</v>
      </c>
      <c r="BD41" s="473">
        <f>IF(ISNUMBER(System!$C42),PlotData!O42, PlotData!$CB$4)</f>
        <v>1</v>
      </c>
      <c r="BE41" s="502">
        <f>IF(ISNUMBER(System!$C42), AR41,PlotData!$CB$4)</f>
        <v>1</v>
      </c>
    </row>
    <row r="42" spans="1:57" ht="13.15" thickBot="1" x14ac:dyDescent="0.4">
      <c r="A42" s="545">
        <v>40</v>
      </c>
      <c r="B42" s="450"/>
      <c r="C42" s="446"/>
      <c r="D42" s="446"/>
      <c r="E42" s="446"/>
      <c r="F42" s="446"/>
      <c r="G42" s="446"/>
      <c r="H42" s="446"/>
      <c r="I42" s="446"/>
      <c r="J42" s="446"/>
      <c r="K42" s="446"/>
      <c r="L42" s="447"/>
      <c r="N42" s="545">
        <v>40</v>
      </c>
      <c r="O42" s="450"/>
      <c r="P42" s="446"/>
      <c r="Q42" s="446"/>
      <c r="R42" s="446"/>
      <c r="S42" s="446"/>
      <c r="T42" s="446"/>
      <c r="U42" s="446"/>
      <c r="V42" s="446"/>
      <c r="W42" s="446"/>
      <c r="X42" s="446"/>
      <c r="Y42" s="447"/>
      <c r="AA42" s="527">
        <v>40</v>
      </c>
      <c r="AB42" s="450">
        <f>IF(ISNUMBER(System!$C43),PlotData!B43+ Querkraft!$E$2*$AF$1*B42,PlotData!$CB$3)</f>
        <v>-1.5</v>
      </c>
      <c r="AC42" s="446">
        <f>IF(ISNUMBER(System!$C43),PlotData!C43+ Querkraft!$E$2*$AF$1*C42,PlotData!$CB$3)</f>
        <v>-1.5</v>
      </c>
      <c r="AD42" s="446">
        <f>IF(ISNUMBER(System!$C43),PlotData!D43+ Querkraft!$E$2*$AF$1*D42,PlotData!$CB$3)</f>
        <v>-1.5</v>
      </c>
      <c r="AE42" s="446">
        <f>IF(ISNUMBER(System!$C43),PlotData!E43+ Querkraft!$E$2*$AF$1*E42,PlotData!$CB$3)</f>
        <v>-1.5</v>
      </c>
      <c r="AF42" s="446">
        <f>IF(ISNUMBER(System!$C43),PlotData!F43+Querkraft!$E$2* $AF$1*F42,PlotData!$CB$3)</f>
        <v>-1.5</v>
      </c>
      <c r="AG42" s="446">
        <f>IF(ISNUMBER(System!$C43),PlotData!G43+ Querkraft!$E$2*$AF$1*G42,PlotData!$CB$3)</f>
        <v>-1.5</v>
      </c>
      <c r="AH42" s="446">
        <f>IF(ISNUMBER(System!$C43),PlotData!H43+Querkraft!$E$2* $AF$1*H42,PlotData!$CB$3)</f>
        <v>-1.5</v>
      </c>
      <c r="AI42" s="446">
        <f>IF(ISNUMBER(System!$C43),PlotData!I43+ Querkraft!$E$2*$AF$1*I42,PlotData!$CB$3)</f>
        <v>-1.5</v>
      </c>
      <c r="AJ42" s="446">
        <f>IF(ISNUMBER(System!$C43),PlotData!J43+Querkraft!$E$2*$AF$1*J42,PlotData!$CB$3)</f>
        <v>-1.5</v>
      </c>
      <c r="AK42" s="446">
        <f>IF(ISNUMBER(System!$C43),PlotData!K43+ Querkraft!$E$2*$AF$1*K42,PlotData!$CB$3)</f>
        <v>-1.5</v>
      </c>
      <c r="AL42" s="447">
        <f>IF(ISNUMBER(System!$C43),PlotData!L43+ Querkraft!$E$2*$AF$1*L42,PlotData!$CB$3)</f>
        <v>-1.5</v>
      </c>
      <c r="AM42" s="450">
        <f>IF(ISNUMBER(System!$C43),PlotData!L43,PlotData!$CB$3)</f>
        <v>-1.5</v>
      </c>
      <c r="AN42" s="446">
        <f>IF(ISNUMBER(System!$C43),PlotData!B43,PlotData!$CB$3)</f>
        <v>-1.5</v>
      </c>
      <c r="AO42" s="397">
        <f>IF(ISNUMBER(System!$C43),AB42,PlotData!$CB$3)</f>
        <v>-1.5</v>
      </c>
      <c r="AQ42" s="545">
        <v>40</v>
      </c>
      <c r="AR42" s="546">
        <f>IF(ISNUMBER(System!$C43),PlotData!O43+ Querkraft!$E$2*$AF$1*O42,PlotData!$CB$4)</f>
        <v>1</v>
      </c>
      <c r="AS42" s="446">
        <f>IF(ISNUMBER(System!$C43),PlotData!P43+Querkraft!$E$2* $AF$1*P42,PlotData!$CB$4)</f>
        <v>1</v>
      </c>
      <c r="AT42" s="446">
        <f>IF(ISNUMBER(System!$C43),PlotData!Q43+Querkraft!$E$2*$AF$1*Q42,PlotData!$CB$4)</f>
        <v>1</v>
      </c>
      <c r="AU42" s="446">
        <f>IF(ISNUMBER(System!$C43),PlotData!R43+ Querkraft!$E$2*$AF$1*R42,PlotData!$CB$4)</f>
        <v>1</v>
      </c>
      <c r="AV42" s="446">
        <f>IF(ISNUMBER(System!$C43),PlotData!S43+ Querkraft!$E$2*$AF$1*S42,PlotData!$CB$4)</f>
        <v>1</v>
      </c>
      <c r="AW42" s="446">
        <f>IF(ISNUMBER(System!$C43),PlotData!T43+ Querkraft!$E$2*$AF$1*T42,PlotData!$CB$4)</f>
        <v>1</v>
      </c>
      <c r="AX42" s="446">
        <f>IF(ISNUMBER(System!$C43),PlotData!U43+ Querkraft!$E$2*$AF$1*U42,PlotData!$CB$4)</f>
        <v>1</v>
      </c>
      <c r="AY42" s="446">
        <f>IF(ISNUMBER(System!$C43),PlotData!V43+ Querkraft!$E$2*$AF$1*V42,PlotData!$CB$4)</f>
        <v>1</v>
      </c>
      <c r="AZ42" s="446">
        <f>IF(ISNUMBER(System!$C43),PlotData!W43+ Querkraft!$E$2*$AF$1*W42,PlotData!$CB$4)</f>
        <v>1</v>
      </c>
      <c r="BA42" s="446">
        <f>IF(ISNUMBER(System!$C43),PlotData!X43+Querkraft!$E$2* $AF$1*X42,PlotData!$CB$4)</f>
        <v>1</v>
      </c>
      <c r="BB42" s="447">
        <f>IF(ISNUMBER(System!$C43),PlotData!Y43+Querkraft!$E$2*$AF$1*Y42,PlotData!$CB$4)</f>
        <v>1</v>
      </c>
      <c r="BC42" s="450">
        <f>IF(ISNUMBER(System!$C43),PlotData!Y43, PlotData!CB$4)</f>
        <v>1</v>
      </c>
      <c r="BD42" s="446">
        <f>IF(ISNUMBER(System!$C43),PlotData!O43, PlotData!$CB$4)</f>
        <v>1</v>
      </c>
      <c r="BE42" s="447">
        <f>IF(ISNUMBER(System!$C43), AR42,PlotData!$CB$4)</f>
        <v>1</v>
      </c>
    </row>
    <row r="43" spans="1:57" x14ac:dyDescent="0.35">
      <c r="AA43" s="52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8"/>
      <c r="AL43" s="398"/>
    </row>
    <row r="44" spans="1:57" x14ac:dyDescent="0.35">
      <c r="AA44" s="52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</row>
    <row r="68" spans="1:36" x14ac:dyDescent="0.35">
      <c r="A68" s="398"/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547"/>
      <c r="AA68" s="398"/>
      <c r="AB68" s="398"/>
      <c r="AC68" s="398"/>
      <c r="AD68" s="398"/>
      <c r="AE68" s="398"/>
      <c r="AF68" s="398"/>
      <c r="AG68" s="398"/>
      <c r="AH68" s="398"/>
      <c r="AI68" s="398"/>
      <c r="AJ68" s="398"/>
    </row>
    <row r="69" spans="1:36" x14ac:dyDescent="0.35">
      <c r="A69" s="398"/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547"/>
      <c r="AA69" s="398"/>
      <c r="AB69" s="398"/>
      <c r="AC69" s="398"/>
      <c r="AD69" s="398"/>
      <c r="AE69" s="398"/>
      <c r="AF69" s="398"/>
      <c r="AG69" s="398"/>
      <c r="AH69" s="398"/>
      <c r="AI69" s="398"/>
      <c r="AJ69" s="398"/>
    </row>
    <row r="70" spans="1:36" x14ac:dyDescent="0.35">
      <c r="A70" s="398"/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547"/>
      <c r="AA70" s="398"/>
      <c r="AB70" s="398"/>
      <c r="AC70" s="398"/>
      <c r="AD70" s="398"/>
      <c r="AE70" s="398"/>
      <c r="AF70" s="398"/>
      <c r="AG70" s="398"/>
      <c r="AH70" s="398"/>
      <c r="AI70" s="398"/>
      <c r="AJ70" s="398"/>
    </row>
    <row r="71" spans="1:36" x14ac:dyDescent="0.35">
      <c r="A71" s="398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547"/>
      <c r="AA71" s="398"/>
      <c r="AB71" s="398"/>
      <c r="AC71" s="398"/>
      <c r="AD71" s="398"/>
      <c r="AE71" s="398"/>
      <c r="AF71" s="398"/>
      <c r="AG71" s="398"/>
      <c r="AH71" s="398"/>
      <c r="AI71" s="398"/>
      <c r="AJ71" s="398"/>
    </row>
    <row r="72" spans="1:36" x14ac:dyDescent="0.35">
      <c r="A72" s="398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547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</row>
    <row r="73" spans="1:36" x14ac:dyDescent="0.35">
      <c r="A73" s="398"/>
      <c r="B73" s="530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547"/>
      <c r="AA73" s="398"/>
      <c r="AB73" s="398"/>
      <c r="AC73" s="398"/>
      <c r="AD73" s="398"/>
      <c r="AE73" s="398"/>
      <c r="AF73" s="398"/>
      <c r="AG73" s="398"/>
      <c r="AH73" s="398"/>
      <c r="AI73" s="398"/>
      <c r="AJ73" s="398"/>
    </row>
    <row r="74" spans="1:36" x14ac:dyDescent="0.35">
      <c r="A74" s="530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530"/>
      <c r="R74" s="398"/>
      <c r="S74" s="398"/>
      <c r="T74" s="398"/>
      <c r="U74" s="398"/>
      <c r="V74" s="398"/>
      <c r="W74" s="398"/>
      <c r="X74" s="398"/>
      <c r="Y74" s="398"/>
      <c r="Z74" s="547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</row>
    <row r="75" spans="1:36" x14ac:dyDescent="0.35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547"/>
      <c r="AA75" s="398"/>
      <c r="AB75" s="398"/>
      <c r="AC75" s="398"/>
      <c r="AD75" s="398"/>
      <c r="AE75" s="398"/>
      <c r="AF75" s="398"/>
      <c r="AG75" s="398"/>
      <c r="AH75" s="398"/>
      <c r="AI75" s="398"/>
      <c r="AJ75" s="398"/>
    </row>
    <row r="76" spans="1:36" x14ac:dyDescent="0.35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547"/>
      <c r="AA76" s="398"/>
      <c r="AB76" s="398"/>
      <c r="AC76" s="398"/>
      <c r="AD76" s="398"/>
      <c r="AE76" s="398"/>
      <c r="AF76" s="398"/>
      <c r="AG76" s="398"/>
      <c r="AH76" s="398"/>
      <c r="AI76" s="398"/>
      <c r="AJ76" s="398"/>
    </row>
    <row r="77" spans="1:36" x14ac:dyDescent="0.35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547"/>
      <c r="AA77" s="398"/>
      <c r="AB77" s="398"/>
      <c r="AC77" s="398"/>
      <c r="AD77" s="398"/>
      <c r="AE77" s="398"/>
      <c r="AF77" s="398"/>
      <c r="AG77" s="398"/>
      <c r="AH77" s="398"/>
      <c r="AI77" s="398"/>
      <c r="AJ77" s="398"/>
    </row>
    <row r="78" spans="1:36" x14ac:dyDescent="0.35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547"/>
      <c r="AA78" s="398"/>
      <c r="AB78" s="398"/>
      <c r="AC78" s="398"/>
      <c r="AD78" s="398"/>
      <c r="AE78" s="398"/>
      <c r="AF78" s="398"/>
      <c r="AG78" s="398"/>
      <c r="AH78" s="398"/>
      <c r="AI78" s="398"/>
      <c r="AJ78" s="398"/>
    </row>
    <row r="79" spans="1:36" x14ac:dyDescent="0.35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547"/>
      <c r="AA79" s="398"/>
      <c r="AB79" s="398"/>
      <c r="AC79" s="398"/>
      <c r="AD79" s="398"/>
      <c r="AE79" s="398"/>
      <c r="AF79" s="398"/>
      <c r="AG79" s="398"/>
      <c r="AH79" s="398"/>
      <c r="AI79" s="398"/>
      <c r="AJ79" s="398"/>
    </row>
    <row r="80" spans="1:36" x14ac:dyDescent="0.35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547"/>
      <c r="AA80" s="398"/>
      <c r="AB80" s="398"/>
      <c r="AC80" s="398"/>
      <c r="AD80" s="398"/>
      <c r="AE80" s="398"/>
      <c r="AF80" s="398"/>
      <c r="AG80" s="398"/>
      <c r="AH80" s="398"/>
      <c r="AI80" s="398"/>
      <c r="AJ80" s="398"/>
    </row>
    <row r="81" spans="1:36" x14ac:dyDescent="0.35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547"/>
      <c r="AA81" s="398"/>
      <c r="AB81" s="398"/>
      <c r="AC81" s="398"/>
      <c r="AD81" s="398"/>
      <c r="AE81" s="398"/>
      <c r="AF81" s="398"/>
      <c r="AG81" s="398"/>
      <c r="AH81" s="398"/>
      <c r="AI81" s="398"/>
      <c r="AJ81" s="398"/>
    </row>
    <row r="82" spans="1:36" x14ac:dyDescent="0.35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547"/>
      <c r="AA82" s="398"/>
      <c r="AB82" s="398"/>
      <c r="AC82" s="398"/>
      <c r="AD82" s="398"/>
      <c r="AE82" s="398"/>
      <c r="AF82" s="398"/>
      <c r="AG82" s="398"/>
      <c r="AH82" s="398"/>
      <c r="AI82" s="398"/>
      <c r="AJ82" s="398"/>
    </row>
    <row r="83" spans="1:36" x14ac:dyDescent="0.35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547"/>
      <c r="AA83" s="398"/>
      <c r="AB83" s="398"/>
      <c r="AC83" s="398"/>
      <c r="AD83" s="398"/>
      <c r="AE83" s="398"/>
      <c r="AF83" s="398"/>
      <c r="AG83" s="398"/>
      <c r="AH83" s="398"/>
      <c r="AI83" s="398"/>
      <c r="AJ83" s="398"/>
    </row>
    <row r="84" spans="1:36" x14ac:dyDescent="0.35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547"/>
      <c r="AA84" s="398"/>
      <c r="AB84" s="398"/>
      <c r="AC84" s="398"/>
      <c r="AD84" s="398"/>
      <c r="AE84" s="398"/>
      <c r="AF84" s="398"/>
      <c r="AG84" s="398"/>
      <c r="AH84" s="398"/>
      <c r="AI84" s="398"/>
      <c r="AJ84" s="398"/>
    </row>
    <row r="85" spans="1:36" x14ac:dyDescent="0.35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547"/>
      <c r="AA85" s="398"/>
      <c r="AB85" s="398"/>
      <c r="AC85" s="398"/>
      <c r="AD85" s="398"/>
      <c r="AE85" s="398"/>
      <c r="AF85" s="398"/>
      <c r="AG85" s="398"/>
      <c r="AH85" s="398"/>
      <c r="AI85" s="398"/>
      <c r="AJ85" s="398"/>
    </row>
    <row r="86" spans="1:36" x14ac:dyDescent="0.35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547"/>
      <c r="AA86" s="398"/>
      <c r="AB86" s="398"/>
      <c r="AC86" s="398"/>
      <c r="AD86" s="398"/>
      <c r="AE86" s="398"/>
      <c r="AF86" s="398"/>
      <c r="AG86" s="398"/>
      <c r="AH86" s="398"/>
      <c r="AI86" s="398"/>
      <c r="AJ86" s="398"/>
    </row>
    <row r="87" spans="1:36" x14ac:dyDescent="0.35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547"/>
      <c r="AA87" s="398"/>
      <c r="AB87" s="398"/>
      <c r="AC87" s="398"/>
      <c r="AD87" s="398"/>
      <c r="AE87" s="398"/>
      <c r="AF87" s="398"/>
      <c r="AG87" s="398"/>
      <c r="AH87" s="398"/>
      <c r="AI87" s="398"/>
      <c r="AJ87" s="398"/>
    </row>
    <row r="88" spans="1:36" x14ac:dyDescent="0.35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547"/>
      <c r="AA88" s="398"/>
      <c r="AB88" s="398"/>
      <c r="AC88" s="398"/>
      <c r="AD88" s="398"/>
      <c r="AE88" s="398"/>
      <c r="AF88" s="398"/>
      <c r="AG88" s="398"/>
      <c r="AH88" s="398"/>
      <c r="AI88" s="398"/>
      <c r="AJ88" s="398"/>
    </row>
    <row r="89" spans="1:36" x14ac:dyDescent="0.35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547"/>
      <c r="AA89" s="398"/>
      <c r="AB89" s="398"/>
      <c r="AC89" s="398"/>
      <c r="AD89" s="398"/>
      <c r="AE89" s="398"/>
      <c r="AF89" s="398"/>
      <c r="AG89" s="398"/>
      <c r="AH89" s="398"/>
      <c r="AI89" s="398"/>
      <c r="AJ89" s="398"/>
    </row>
    <row r="90" spans="1:36" x14ac:dyDescent="0.35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547"/>
      <c r="AA90" s="398"/>
      <c r="AB90" s="398"/>
      <c r="AC90" s="398"/>
      <c r="AD90" s="398"/>
      <c r="AE90" s="398"/>
      <c r="AF90" s="398"/>
      <c r="AG90" s="398"/>
      <c r="AH90" s="398"/>
      <c r="AI90" s="398"/>
      <c r="AJ90" s="398"/>
    </row>
    <row r="91" spans="1:36" x14ac:dyDescent="0.35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547"/>
      <c r="AA91" s="398"/>
      <c r="AB91" s="398"/>
      <c r="AC91" s="398"/>
      <c r="AD91" s="398"/>
      <c r="AE91" s="398"/>
      <c r="AF91" s="398"/>
      <c r="AG91" s="398"/>
      <c r="AH91" s="398"/>
      <c r="AI91" s="398"/>
      <c r="AJ91" s="398"/>
    </row>
    <row r="92" spans="1:36" x14ac:dyDescent="0.35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547"/>
      <c r="AA92" s="398"/>
      <c r="AB92" s="398"/>
      <c r="AC92" s="398"/>
      <c r="AD92" s="398"/>
      <c r="AE92" s="398"/>
      <c r="AF92" s="398"/>
      <c r="AG92" s="398"/>
      <c r="AH92" s="398"/>
      <c r="AI92" s="398"/>
      <c r="AJ92" s="398"/>
    </row>
    <row r="93" spans="1:36" x14ac:dyDescent="0.35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547"/>
      <c r="AA93" s="398"/>
      <c r="AB93" s="398"/>
      <c r="AC93" s="398"/>
      <c r="AD93" s="398"/>
      <c r="AE93" s="398"/>
      <c r="AF93" s="398"/>
      <c r="AG93" s="398"/>
      <c r="AH93" s="398"/>
      <c r="AI93" s="398"/>
      <c r="AJ93" s="398"/>
    </row>
    <row r="94" spans="1:36" x14ac:dyDescent="0.35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547"/>
      <c r="AA94" s="398"/>
      <c r="AB94" s="398"/>
      <c r="AC94" s="398"/>
      <c r="AD94" s="398"/>
      <c r="AE94" s="398"/>
      <c r="AF94" s="398"/>
      <c r="AG94" s="398"/>
      <c r="AH94" s="398"/>
      <c r="AI94" s="398"/>
      <c r="AJ94" s="398"/>
    </row>
    <row r="95" spans="1:36" x14ac:dyDescent="0.35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547"/>
      <c r="AA95" s="398"/>
      <c r="AB95" s="398"/>
      <c r="AC95" s="398"/>
      <c r="AD95" s="398"/>
      <c r="AE95" s="398"/>
      <c r="AF95" s="398"/>
      <c r="AG95" s="398"/>
      <c r="AH95" s="398"/>
      <c r="AI95" s="398"/>
      <c r="AJ95" s="398"/>
    </row>
    <row r="96" spans="1:36" x14ac:dyDescent="0.35">
      <c r="A96" s="398"/>
      <c r="B96" s="530"/>
      <c r="C96" s="530"/>
      <c r="D96" s="398"/>
      <c r="E96" s="530"/>
      <c r="F96" s="398"/>
      <c r="G96" s="398"/>
      <c r="H96" s="530"/>
      <c r="I96" s="398"/>
      <c r="J96" s="398"/>
      <c r="K96" s="398"/>
      <c r="L96" s="398"/>
      <c r="M96" s="398"/>
      <c r="N96" s="398"/>
      <c r="O96" s="398"/>
      <c r="P96" s="398"/>
      <c r="Q96" s="398"/>
      <c r="R96" s="530"/>
      <c r="S96" s="398"/>
      <c r="T96" s="398"/>
      <c r="U96" s="398"/>
      <c r="V96" s="398"/>
      <c r="W96" s="398"/>
      <c r="X96" s="398"/>
      <c r="Y96" s="398"/>
      <c r="Z96" s="547"/>
      <c r="AA96" s="398"/>
      <c r="AB96" s="398"/>
      <c r="AC96" s="398"/>
      <c r="AD96" s="398"/>
      <c r="AE96" s="398"/>
      <c r="AF96" s="398"/>
      <c r="AG96" s="398"/>
      <c r="AH96" s="398"/>
      <c r="AI96" s="398"/>
      <c r="AJ96" s="398"/>
    </row>
    <row r="97" spans="1:36" x14ac:dyDescent="0.35">
      <c r="A97" s="530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530"/>
      <c r="R97" s="398"/>
      <c r="S97" s="398"/>
      <c r="T97" s="398"/>
      <c r="U97" s="398"/>
      <c r="V97" s="398"/>
      <c r="W97" s="398"/>
      <c r="X97" s="398"/>
      <c r="Y97" s="398"/>
      <c r="Z97" s="547"/>
      <c r="AA97" s="398"/>
      <c r="AB97" s="398"/>
      <c r="AC97" s="398"/>
      <c r="AD97" s="398"/>
      <c r="AE97" s="398"/>
      <c r="AF97" s="398"/>
      <c r="AG97" s="398"/>
      <c r="AH97" s="398"/>
      <c r="AI97" s="398"/>
      <c r="AJ97" s="398"/>
    </row>
    <row r="98" spans="1:36" x14ac:dyDescent="0.35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530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547"/>
      <c r="AA98" s="398"/>
      <c r="AB98" s="398"/>
      <c r="AC98" s="398"/>
      <c r="AD98" s="398"/>
      <c r="AE98" s="398"/>
      <c r="AF98" s="398"/>
      <c r="AG98" s="398"/>
      <c r="AH98" s="398"/>
      <c r="AI98" s="398"/>
      <c r="AJ98" s="398"/>
    </row>
    <row r="99" spans="1:36" x14ac:dyDescent="0.35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530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547"/>
      <c r="AA99" s="398"/>
      <c r="AB99" s="398"/>
      <c r="AC99" s="398"/>
      <c r="AD99" s="398"/>
      <c r="AE99" s="398"/>
      <c r="AF99" s="398"/>
      <c r="AG99" s="398"/>
      <c r="AH99" s="398"/>
      <c r="AI99" s="398"/>
      <c r="AJ99" s="398"/>
    </row>
    <row r="100" spans="1:36" x14ac:dyDescent="0.35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530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547"/>
      <c r="AA100" s="398"/>
      <c r="AB100" s="398"/>
      <c r="AC100" s="398"/>
      <c r="AD100" s="398"/>
      <c r="AE100" s="398"/>
      <c r="AF100" s="398"/>
      <c r="AG100" s="398"/>
      <c r="AH100" s="398"/>
      <c r="AI100" s="398"/>
      <c r="AJ100" s="398"/>
    </row>
    <row r="101" spans="1:36" x14ac:dyDescent="0.35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530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547"/>
      <c r="AA101" s="398"/>
      <c r="AB101" s="398"/>
      <c r="AC101" s="398"/>
      <c r="AD101" s="398"/>
      <c r="AE101" s="398"/>
      <c r="AF101" s="398"/>
      <c r="AG101" s="398"/>
      <c r="AH101" s="398"/>
      <c r="AI101" s="398"/>
      <c r="AJ101" s="398"/>
    </row>
    <row r="102" spans="1:36" x14ac:dyDescent="0.35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530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547"/>
      <c r="AA102" s="398"/>
      <c r="AB102" s="398"/>
      <c r="AC102" s="398"/>
      <c r="AD102" s="398"/>
      <c r="AE102" s="398"/>
      <c r="AF102" s="398"/>
      <c r="AG102" s="398"/>
      <c r="AH102" s="398"/>
      <c r="AI102" s="398"/>
      <c r="AJ102" s="398"/>
    </row>
    <row r="103" spans="1:36" x14ac:dyDescent="0.35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530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547"/>
      <c r="AA103" s="398"/>
      <c r="AB103" s="398"/>
      <c r="AC103" s="398"/>
      <c r="AD103" s="398"/>
      <c r="AE103" s="398"/>
      <c r="AF103" s="398"/>
      <c r="AG103" s="398"/>
      <c r="AH103" s="398"/>
      <c r="AI103" s="398"/>
      <c r="AJ103" s="398"/>
    </row>
    <row r="104" spans="1:36" x14ac:dyDescent="0.35">
      <c r="A104" s="398"/>
      <c r="B104" s="39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530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547"/>
      <c r="AA104" s="398"/>
      <c r="AB104" s="398"/>
      <c r="AC104" s="398"/>
      <c r="AD104" s="398"/>
      <c r="AE104" s="398"/>
      <c r="AF104" s="398"/>
      <c r="AG104" s="398"/>
      <c r="AH104" s="398"/>
      <c r="AI104" s="398"/>
      <c r="AJ104" s="398"/>
    </row>
    <row r="105" spans="1:36" x14ac:dyDescent="0.35">
      <c r="A105" s="398"/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530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547"/>
      <c r="AA105" s="398"/>
      <c r="AB105" s="398"/>
      <c r="AC105" s="398"/>
      <c r="AD105" s="398"/>
      <c r="AE105" s="398"/>
      <c r="AF105" s="398"/>
      <c r="AG105" s="398"/>
      <c r="AH105" s="398"/>
      <c r="AI105" s="398"/>
      <c r="AJ105" s="398"/>
    </row>
    <row r="106" spans="1:36" x14ac:dyDescent="0.35">
      <c r="A106" s="398"/>
      <c r="B106" s="39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530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547"/>
      <c r="AA106" s="398"/>
      <c r="AB106" s="398"/>
      <c r="AC106" s="398"/>
      <c r="AD106" s="398"/>
      <c r="AE106" s="398"/>
      <c r="AF106" s="398"/>
      <c r="AG106" s="398"/>
      <c r="AH106" s="398"/>
      <c r="AI106" s="398"/>
      <c r="AJ106" s="398"/>
    </row>
    <row r="107" spans="1:36" x14ac:dyDescent="0.35">
      <c r="A107" s="398"/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530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547"/>
      <c r="AA107" s="398"/>
      <c r="AB107" s="398"/>
      <c r="AC107" s="398"/>
      <c r="AD107" s="398"/>
      <c r="AE107" s="398"/>
      <c r="AF107" s="398"/>
      <c r="AG107" s="398"/>
      <c r="AH107" s="398"/>
      <c r="AI107" s="398"/>
      <c r="AJ107" s="398"/>
    </row>
    <row r="108" spans="1:36" x14ac:dyDescent="0.35">
      <c r="A108" s="398"/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530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547"/>
      <c r="AA108" s="398"/>
      <c r="AB108" s="398"/>
      <c r="AC108" s="398"/>
      <c r="AD108" s="398"/>
      <c r="AE108" s="398"/>
      <c r="AF108" s="398"/>
      <c r="AG108" s="398"/>
      <c r="AH108" s="398"/>
      <c r="AI108" s="398"/>
      <c r="AJ108" s="398"/>
    </row>
    <row r="109" spans="1:36" x14ac:dyDescent="0.35">
      <c r="A109" s="398"/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530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547"/>
      <c r="AA109" s="398"/>
      <c r="AB109" s="398"/>
      <c r="AC109" s="398"/>
      <c r="AD109" s="398"/>
      <c r="AE109" s="398"/>
      <c r="AF109" s="398"/>
      <c r="AG109" s="398"/>
      <c r="AH109" s="398"/>
      <c r="AI109" s="398"/>
      <c r="AJ109" s="398"/>
    </row>
    <row r="110" spans="1:36" x14ac:dyDescent="0.35">
      <c r="A110" s="398"/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530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547"/>
      <c r="AA110" s="398"/>
      <c r="AB110" s="398"/>
      <c r="AC110" s="398"/>
      <c r="AD110" s="398"/>
      <c r="AE110" s="398"/>
      <c r="AF110" s="398"/>
      <c r="AG110" s="398"/>
      <c r="AH110" s="398"/>
      <c r="AI110" s="398"/>
      <c r="AJ110" s="398"/>
    </row>
    <row r="111" spans="1:36" x14ac:dyDescent="0.35">
      <c r="A111" s="398"/>
      <c r="B111" s="39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530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547"/>
      <c r="AA111" s="398"/>
      <c r="AB111" s="398"/>
      <c r="AC111" s="398"/>
      <c r="AD111" s="398"/>
      <c r="AE111" s="398"/>
      <c r="AF111" s="398"/>
      <c r="AG111" s="398"/>
      <c r="AH111" s="398"/>
      <c r="AI111" s="398"/>
      <c r="AJ111" s="398"/>
    </row>
    <row r="112" spans="1:36" x14ac:dyDescent="0.35">
      <c r="A112" s="398"/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530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547"/>
      <c r="AA112" s="398"/>
      <c r="AB112" s="398"/>
      <c r="AC112" s="398"/>
      <c r="AD112" s="398"/>
      <c r="AE112" s="398"/>
      <c r="AF112" s="398"/>
      <c r="AG112" s="398"/>
      <c r="AH112" s="398"/>
      <c r="AI112" s="398"/>
      <c r="AJ112" s="398"/>
    </row>
    <row r="113" spans="1:36" x14ac:dyDescent="0.35">
      <c r="A113" s="398"/>
      <c r="B113" s="398"/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530"/>
      <c r="P113" s="398"/>
      <c r="Q113" s="398"/>
      <c r="R113" s="398"/>
      <c r="S113" s="398"/>
      <c r="T113" s="398"/>
      <c r="U113" s="398"/>
      <c r="V113" s="398"/>
      <c r="W113" s="398"/>
      <c r="X113" s="398"/>
      <c r="Y113" s="398"/>
      <c r="Z113" s="547"/>
      <c r="AA113" s="398"/>
      <c r="AB113" s="398"/>
      <c r="AC113" s="398"/>
      <c r="AD113" s="398"/>
      <c r="AE113" s="398"/>
      <c r="AF113" s="398"/>
      <c r="AG113" s="398"/>
      <c r="AH113" s="398"/>
      <c r="AI113" s="398"/>
      <c r="AJ113" s="398"/>
    </row>
    <row r="114" spans="1:36" x14ac:dyDescent="0.35">
      <c r="A114" s="398"/>
      <c r="B114" s="39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530"/>
      <c r="P114" s="398"/>
      <c r="Q114" s="398"/>
      <c r="R114" s="398"/>
      <c r="S114" s="398"/>
      <c r="T114" s="398"/>
      <c r="U114" s="398"/>
      <c r="V114" s="398"/>
      <c r="W114" s="398"/>
      <c r="X114" s="398"/>
      <c r="Y114" s="398"/>
      <c r="Z114" s="547"/>
      <c r="AA114" s="398"/>
      <c r="AB114" s="398"/>
      <c r="AC114" s="398"/>
      <c r="AD114" s="398"/>
      <c r="AE114" s="398"/>
      <c r="AF114" s="398"/>
      <c r="AG114" s="398"/>
      <c r="AH114" s="398"/>
      <c r="AI114" s="398"/>
      <c r="AJ114" s="398"/>
    </row>
    <row r="115" spans="1:36" x14ac:dyDescent="0.35">
      <c r="A115" s="398"/>
      <c r="B115" s="39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530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547"/>
      <c r="AA115" s="398"/>
      <c r="AB115" s="398"/>
      <c r="AC115" s="398"/>
      <c r="AD115" s="398"/>
      <c r="AE115" s="398"/>
      <c r="AF115" s="398"/>
      <c r="AG115" s="398"/>
      <c r="AH115" s="398"/>
      <c r="AI115" s="398"/>
      <c r="AJ115" s="398"/>
    </row>
    <row r="116" spans="1:36" x14ac:dyDescent="0.35">
      <c r="A116" s="398"/>
      <c r="B116" s="398"/>
      <c r="C116" s="39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530"/>
      <c r="P116" s="398"/>
      <c r="Q116" s="398"/>
      <c r="R116" s="398"/>
      <c r="S116" s="398"/>
      <c r="T116" s="398"/>
      <c r="U116" s="398"/>
      <c r="V116" s="398"/>
      <c r="W116" s="398"/>
      <c r="X116" s="398"/>
      <c r="Y116" s="398"/>
      <c r="Z116" s="547"/>
      <c r="AA116" s="398"/>
      <c r="AB116" s="398"/>
      <c r="AC116" s="398"/>
      <c r="AD116" s="398"/>
      <c r="AE116" s="398"/>
      <c r="AF116" s="398"/>
      <c r="AG116" s="398"/>
      <c r="AH116" s="398"/>
      <c r="AI116" s="398"/>
      <c r="AJ116" s="398"/>
    </row>
    <row r="117" spans="1:36" x14ac:dyDescent="0.35">
      <c r="A117" s="398"/>
      <c r="B117" s="398"/>
      <c r="C117" s="398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530"/>
      <c r="P117" s="398"/>
      <c r="Q117" s="398"/>
      <c r="R117" s="398"/>
      <c r="S117" s="398"/>
      <c r="T117" s="398"/>
      <c r="U117" s="398"/>
      <c r="V117" s="398"/>
      <c r="W117" s="398"/>
      <c r="X117" s="398"/>
      <c r="Y117" s="398"/>
      <c r="Z117" s="547"/>
      <c r="AA117" s="398"/>
      <c r="AB117" s="398"/>
      <c r="AC117" s="398"/>
      <c r="AD117" s="398"/>
      <c r="AE117" s="398"/>
      <c r="AF117" s="398"/>
      <c r="AG117" s="398"/>
      <c r="AH117" s="398"/>
      <c r="AI117" s="398"/>
      <c r="AJ117" s="398"/>
    </row>
    <row r="118" spans="1:36" x14ac:dyDescent="0.35">
      <c r="A118" s="398"/>
      <c r="B118" s="39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8"/>
      <c r="V118" s="398"/>
      <c r="W118" s="398"/>
      <c r="X118" s="398"/>
      <c r="Y118" s="398"/>
      <c r="Z118" s="547"/>
      <c r="AA118" s="398"/>
      <c r="AB118" s="398"/>
      <c r="AC118" s="398"/>
      <c r="AD118" s="398"/>
      <c r="AE118" s="398"/>
      <c r="AF118" s="398"/>
      <c r="AG118" s="398"/>
      <c r="AH118" s="398"/>
      <c r="AI118" s="398"/>
      <c r="AJ118" s="398"/>
    </row>
    <row r="119" spans="1:36" x14ac:dyDescent="0.35">
      <c r="A119" s="398"/>
      <c r="B119" s="398"/>
      <c r="C119" s="398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8"/>
      <c r="V119" s="398"/>
      <c r="W119" s="398"/>
      <c r="X119" s="398"/>
      <c r="Y119" s="398"/>
      <c r="Z119" s="547"/>
      <c r="AA119" s="398"/>
      <c r="AB119" s="398"/>
      <c r="AC119" s="398"/>
      <c r="AD119" s="398"/>
      <c r="AE119" s="398"/>
      <c r="AF119" s="398"/>
      <c r="AG119" s="398"/>
      <c r="AH119" s="398"/>
      <c r="AI119" s="398"/>
      <c r="AJ119" s="398"/>
    </row>
    <row r="120" spans="1:36" x14ac:dyDescent="0.35">
      <c r="A120" s="398"/>
      <c r="B120" s="398"/>
      <c r="C120" s="398"/>
      <c r="D120" s="398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8"/>
      <c r="P120" s="398"/>
      <c r="Q120" s="398"/>
      <c r="R120" s="398"/>
      <c r="S120" s="398"/>
      <c r="T120" s="398"/>
      <c r="U120" s="398"/>
      <c r="V120" s="398"/>
      <c r="W120" s="398"/>
      <c r="X120" s="398"/>
      <c r="Y120" s="398"/>
      <c r="Z120" s="547"/>
      <c r="AA120" s="398"/>
      <c r="AB120" s="398"/>
      <c r="AC120" s="398"/>
      <c r="AD120" s="398"/>
      <c r="AE120" s="398"/>
      <c r="AF120" s="398"/>
      <c r="AG120" s="398"/>
      <c r="AH120" s="398"/>
      <c r="AI120" s="398"/>
      <c r="AJ120" s="398"/>
    </row>
    <row r="121" spans="1:36" x14ac:dyDescent="0.35">
      <c r="A121" s="398"/>
      <c r="B121" s="398"/>
      <c r="C121" s="398"/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8"/>
      <c r="P121" s="398"/>
      <c r="Q121" s="398"/>
      <c r="R121" s="398"/>
      <c r="S121" s="398"/>
      <c r="T121" s="398"/>
      <c r="U121" s="398"/>
      <c r="V121" s="398"/>
      <c r="W121" s="398"/>
      <c r="X121" s="398"/>
      <c r="Y121" s="398"/>
      <c r="Z121" s="547"/>
      <c r="AA121" s="398"/>
      <c r="AB121" s="398"/>
      <c r="AC121" s="398"/>
      <c r="AD121" s="398"/>
      <c r="AE121" s="398"/>
      <c r="AF121" s="398"/>
      <c r="AG121" s="398"/>
      <c r="AH121" s="398"/>
      <c r="AI121" s="398"/>
      <c r="AJ121" s="398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BI121"/>
  <sheetViews>
    <sheetView topLeftCell="AH1" zoomScale="60" zoomScaleNormal="60" workbookViewId="0">
      <selection activeCell="AB3" sqref="AB3"/>
    </sheetView>
  </sheetViews>
  <sheetFormatPr baseColWidth="10" defaultColWidth="11.46484375" defaultRowHeight="12.75" x14ac:dyDescent="0.35"/>
  <cols>
    <col min="1" max="1" width="6.46484375" style="368" customWidth="1"/>
    <col min="2" max="12" width="11.46484375" style="368"/>
    <col min="13" max="13" width="4.19921875" style="368" customWidth="1"/>
    <col min="14" max="15" width="10.46484375" style="368" customWidth="1"/>
    <col min="16" max="17" width="11.46484375" style="368" customWidth="1"/>
    <col min="18" max="25" width="11.46484375" style="368"/>
    <col min="26" max="26" width="3.46484375" style="552" customWidth="1"/>
    <col min="27" max="41" width="11.46484375" style="368"/>
    <col min="42" max="42" width="3.53125" style="368" customWidth="1"/>
    <col min="43" max="16384" width="11.46484375" style="368"/>
  </cols>
  <sheetData>
    <row r="1" spans="1:61" ht="27" customHeight="1" thickBot="1" x14ac:dyDescent="0.65">
      <c r="A1" s="628" t="s">
        <v>180</v>
      </c>
      <c r="B1" s="628"/>
      <c r="AB1" s="470">
        <f>COLUMN(AB5)</f>
        <v>28</v>
      </c>
      <c r="AC1" s="470" t="s">
        <v>160</v>
      </c>
      <c r="AE1" s="532" t="s">
        <v>161</v>
      </c>
      <c r="AF1" s="486">
        <f>Normalkraft!D6</f>
        <v>1</v>
      </c>
      <c r="AH1" s="532" t="s">
        <v>162</v>
      </c>
      <c r="AI1" s="486">
        <f>(MAX(AB3:AL42)+MIN(AB3:AL42))/2</f>
        <v>-1.5</v>
      </c>
      <c r="AJ1" s="532" t="s">
        <v>163</v>
      </c>
      <c r="AK1" s="486">
        <f>(MAX(AB3:AL42)-MIN(AB3:AL42))/2</f>
        <v>11.5</v>
      </c>
      <c r="AR1" s="534">
        <f>COLUMN(AR4)</f>
        <v>44</v>
      </c>
      <c r="AS1" s="532" t="s">
        <v>164</v>
      </c>
      <c r="AT1" s="533">
        <f>(MAX(AR3:BB42)+MIN(AR3:BB42))/2</f>
        <v>0.99999999999921441</v>
      </c>
      <c r="AU1" s="532" t="s">
        <v>165</v>
      </c>
      <c r="AV1" s="486">
        <f>(MAX(AR3:BB42)-MIN(AR3:BB42))/2</f>
        <v>3.0000000000007856</v>
      </c>
      <c r="AW1" s="470" t="s">
        <v>122</v>
      </c>
      <c r="AX1" s="368">
        <f>SQRT(AK1^2+AV1^2)</f>
        <v>11.884864324004912</v>
      </c>
      <c r="BG1" s="470" t="s">
        <v>117</v>
      </c>
    </row>
    <row r="2" spans="1:61" ht="13.15" thickBot="1" x14ac:dyDescent="0.4">
      <c r="A2" s="478" t="s">
        <v>13</v>
      </c>
      <c r="B2" s="479">
        <v>0</v>
      </c>
      <c r="C2" s="480">
        <v>0</v>
      </c>
      <c r="D2" s="480">
        <v>0.2</v>
      </c>
      <c r="E2" s="480">
        <v>0.3</v>
      </c>
      <c r="F2" s="480">
        <v>0.4</v>
      </c>
      <c r="G2" s="480">
        <v>0.5</v>
      </c>
      <c r="H2" s="480">
        <v>0.6</v>
      </c>
      <c r="I2" s="480">
        <v>0.7</v>
      </c>
      <c r="J2" s="480">
        <v>0.8</v>
      </c>
      <c r="K2" s="480">
        <v>0.9</v>
      </c>
      <c r="L2" s="553">
        <v>1</v>
      </c>
      <c r="N2" s="478" t="s">
        <v>170</v>
      </c>
      <c r="O2" s="479">
        <v>0</v>
      </c>
      <c r="P2" s="480">
        <v>0.1</v>
      </c>
      <c r="Q2" s="480">
        <v>0.2</v>
      </c>
      <c r="R2" s="480">
        <v>0.3</v>
      </c>
      <c r="S2" s="480">
        <v>0.4</v>
      </c>
      <c r="T2" s="480">
        <v>0.5</v>
      </c>
      <c r="U2" s="480">
        <v>0.6</v>
      </c>
      <c r="V2" s="480">
        <v>0.7</v>
      </c>
      <c r="W2" s="480">
        <v>0.8</v>
      </c>
      <c r="X2" s="480">
        <v>0.9</v>
      </c>
      <c r="Y2" s="553">
        <v>1</v>
      </c>
      <c r="AA2" s="548" t="s">
        <v>13</v>
      </c>
      <c r="AB2" s="429">
        <v>0</v>
      </c>
      <c r="AC2" s="483">
        <v>0.1</v>
      </c>
      <c r="AD2" s="483">
        <v>0.2</v>
      </c>
      <c r="AE2" s="483">
        <v>0.3</v>
      </c>
      <c r="AF2" s="483">
        <v>0.4</v>
      </c>
      <c r="AG2" s="483">
        <v>0.5</v>
      </c>
      <c r="AH2" s="483">
        <v>0.6</v>
      </c>
      <c r="AI2" s="483">
        <v>0.7</v>
      </c>
      <c r="AJ2" s="483">
        <v>0.8</v>
      </c>
      <c r="AK2" s="483">
        <v>0.9</v>
      </c>
      <c r="AL2" s="430">
        <v>1</v>
      </c>
      <c r="AM2" s="554">
        <v>1</v>
      </c>
      <c r="AN2" s="485">
        <v>0</v>
      </c>
      <c r="AO2" s="486">
        <v>0</v>
      </c>
      <c r="AQ2" s="555" t="s">
        <v>170</v>
      </c>
      <c r="AR2" s="429">
        <v>0</v>
      </c>
      <c r="AS2" s="483">
        <v>0.1</v>
      </c>
      <c r="AT2" s="483">
        <v>0.2</v>
      </c>
      <c r="AU2" s="483">
        <v>0.3</v>
      </c>
      <c r="AV2" s="483">
        <v>0.4</v>
      </c>
      <c r="AW2" s="483">
        <v>0.5</v>
      </c>
      <c r="AX2" s="483">
        <v>0.6</v>
      </c>
      <c r="AY2" s="483">
        <v>0.7</v>
      </c>
      <c r="AZ2" s="483">
        <v>0.8</v>
      </c>
      <c r="BA2" s="483">
        <v>0.9</v>
      </c>
      <c r="BB2" s="430">
        <v>1</v>
      </c>
      <c r="BC2" s="556">
        <v>1</v>
      </c>
      <c r="BD2" s="557">
        <v>0</v>
      </c>
      <c r="BE2" s="558">
        <v>0</v>
      </c>
      <c r="BG2" s="537" t="s">
        <v>162</v>
      </c>
      <c r="BH2" s="443">
        <f>ROUNDUP(PlotN!$AI$1,1)</f>
        <v>-1.5</v>
      </c>
      <c r="BI2" s="449"/>
    </row>
    <row r="3" spans="1:61" x14ac:dyDescent="0.35">
      <c r="A3" s="492">
        <v>1</v>
      </c>
      <c r="B3" s="442">
        <v>0</v>
      </c>
      <c r="C3" s="443">
        <v>0</v>
      </c>
      <c r="D3" s="443">
        <v>0</v>
      </c>
      <c r="E3" s="443">
        <v>0</v>
      </c>
      <c r="F3" s="443">
        <v>0</v>
      </c>
      <c r="G3" s="443">
        <v>0</v>
      </c>
      <c r="H3" s="443">
        <v>0</v>
      </c>
      <c r="I3" s="443">
        <v>0</v>
      </c>
      <c r="J3" s="443">
        <v>0</v>
      </c>
      <c r="K3" s="443">
        <v>0</v>
      </c>
      <c r="L3" s="494">
        <v>0</v>
      </c>
      <c r="N3" s="492">
        <v>1</v>
      </c>
      <c r="O3" s="448">
        <v>0</v>
      </c>
      <c r="P3" s="493">
        <v>0</v>
      </c>
      <c r="Q3" s="493">
        <v>0</v>
      </c>
      <c r="R3" s="493">
        <v>0</v>
      </c>
      <c r="S3" s="493">
        <v>0</v>
      </c>
      <c r="T3" s="493">
        <v>0</v>
      </c>
      <c r="U3" s="493">
        <v>0</v>
      </c>
      <c r="V3" s="493">
        <v>0</v>
      </c>
      <c r="W3" s="493">
        <v>0</v>
      </c>
      <c r="X3" s="493">
        <v>0</v>
      </c>
      <c r="Y3" s="449">
        <v>0</v>
      </c>
      <c r="AA3" s="496">
        <v>1</v>
      </c>
      <c r="AB3" s="538">
        <f>IF(ISNUMBER(System!$C4),PlotData!B4+ Normalkraft!$E$2*$AF$1*B3,PlotData!$CB$3)</f>
        <v>-13</v>
      </c>
      <c r="AC3" s="539">
        <f>IF(ISNUMBER(System!$C4),PlotData!C4+ Normalkraft!$E$2*$AF$1*C3,PlotData!$CB$3)</f>
        <v>-12.4</v>
      </c>
      <c r="AD3" s="539">
        <f>IF(ISNUMBER(System!$C4),PlotData!D4+ Normalkraft!$E$2*$AF$1*D3,PlotData!$CB$3)</f>
        <v>-11.8</v>
      </c>
      <c r="AE3" s="539">
        <f>IF(ISNUMBER(System!$C4),PlotData!E4+ Normalkraft!$E$2*$AF$1*E3,PlotData!$CB$3)</f>
        <v>-11.200000000000001</v>
      </c>
      <c r="AF3" s="539">
        <f>IF(ISNUMBER(System!$C4),PlotData!F4+Normalkraft!$E$2* $AF$1*F3,PlotData!$CB$3)</f>
        <v>-10.600000000000001</v>
      </c>
      <c r="AG3" s="539">
        <f>IF(ISNUMBER(System!$C4),PlotData!G4+ Normalkraft!$E$2*$AF$1*G3,PlotData!$CB$3)</f>
        <v>-10.000000000000002</v>
      </c>
      <c r="AH3" s="539">
        <f>IF(ISNUMBER(System!$C4),PlotData!H4+ Normalkraft!$E$2*$AF$1*H3,PlotData!$CB$3)</f>
        <v>-9.4000000000000021</v>
      </c>
      <c r="AI3" s="539">
        <f>IF(ISNUMBER(System!$C4),PlotData!I4+ Normalkraft!$E$2*$AF$1*I3,PlotData!$CB$3)</f>
        <v>-8.8000000000000025</v>
      </c>
      <c r="AJ3" s="539">
        <f>IF(ISNUMBER(System!$C4),PlotData!J4+ Normalkraft!$E$2*$AF$1*J3,PlotData!$CB$3)</f>
        <v>-8.2000000000000028</v>
      </c>
      <c r="AK3" s="539">
        <f>IF(ISNUMBER(System!$C4),PlotData!K4+Normalkraft!$E$2* $AF$1*K3,PlotData!$CB$3)</f>
        <v>-7.6000000000000032</v>
      </c>
      <c r="AL3" s="540">
        <f>IF(ISNUMBER(System!$C4),PlotData!L4+Normalkraft!$E$2* $AF$1*L3,PlotData!$CB$3)</f>
        <v>-7.0000000000000036</v>
      </c>
      <c r="AM3" s="448">
        <f>IF(ISNUMBER(System!$C4),PlotData!L4,PlotData!$CB$3)</f>
        <v>-7.0000000000000036</v>
      </c>
      <c r="AN3" s="493">
        <f>IF(ISNUMBER(System!$C4),PlotData!B4,PlotData!$CB$3)</f>
        <v>-13</v>
      </c>
      <c r="AO3" s="383">
        <f>IF(ISNUMBER(System!$C4),AB3,PlotData!$CB$3)</f>
        <v>-13</v>
      </c>
      <c r="AQ3" s="495">
        <v>1</v>
      </c>
      <c r="AR3" s="448">
        <f>IF(ISNUMBER(System!$C4),PlotData!O4+ Normalkraft!$E$2*$AF$1*O3,PlotData!$CB$4)</f>
        <v>4</v>
      </c>
      <c r="AS3" s="493">
        <f>IF(ISNUMBER(System!$C4),PlotData!P4+ Normalkraft!$E$2*$AF$1*P3,PlotData!$CB$4)</f>
        <v>4</v>
      </c>
      <c r="AT3" s="493">
        <f>IF(ISNUMBER(System!$C4),PlotData!Q4+ Normalkraft!$E$2*$AF$1*Q3,PlotData!$CB$4)</f>
        <v>4</v>
      </c>
      <c r="AU3" s="493">
        <f>IF(ISNUMBER(System!$C4),PlotData!R4+ Normalkraft!$E$2*$AF$1*R3,PlotData!$CB$4)</f>
        <v>4</v>
      </c>
      <c r="AV3" s="493">
        <f>IF(ISNUMBER(System!$C4),PlotData!S4+Normalkraft!$E$2* $AF$1*S3,PlotData!$CB$4)</f>
        <v>4</v>
      </c>
      <c r="AW3" s="493">
        <f>IF(ISNUMBER(System!$C4),PlotData!T4+ Normalkraft!$E$2*$AF$1*T3,PlotData!$CB$4)</f>
        <v>4</v>
      </c>
      <c r="AX3" s="493">
        <f>IF(ISNUMBER(System!$C4),PlotData!U4+Normalkraft!$E$2* $AF$1*U3,PlotData!$CB$4)</f>
        <v>4</v>
      </c>
      <c r="AY3" s="493">
        <f>IF(ISNUMBER(System!$C4),PlotData!V4+ Normalkraft!$E$2*$AF$1*V3,PlotData!$CB$4)</f>
        <v>4</v>
      </c>
      <c r="AZ3" s="493">
        <f>IF(ISNUMBER(System!$C4),PlotData!W4+ Normalkraft!$E$2*$AF$1*W3,PlotData!$CB$4)</f>
        <v>4</v>
      </c>
      <c r="BA3" s="493">
        <f>IF(ISNUMBER(System!$C4),PlotData!X4+ Normalkraft!$E$2*$AF$1*X3,PlotData!$CB$4)</f>
        <v>4</v>
      </c>
      <c r="BB3" s="449">
        <f>IF(ISNUMBER(System!$C4),PlotData!Y4+Normalkraft!$E$2*$AF$1*Y3,PlotData!$CB$4)</f>
        <v>4</v>
      </c>
      <c r="BC3" s="448">
        <f>IF(ISNUMBER(System!$C4),PlotData!Y4, PlotData!CB$4)</f>
        <v>4</v>
      </c>
      <c r="BD3" s="493">
        <f>IF(ISNUMBER(System!$C4),PlotData!O4, PlotData!$CB$4)</f>
        <v>4</v>
      </c>
      <c r="BE3" s="449">
        <f>IF(ISNUMBER(System!$C4), AR3,PlotData!$CB$4)</f>
        <v>4</v>
      </c>
      <c r="BG3" s="423" t="s">
        <v>171</v>
      </c>
      <c r="BH3" s="473">
        <f>ROUNDUP(PlotN!$AT$1,1)</f>
        <v>1</v>
      </c>
      <c r="BI3" s="502"/>
    </row>
    <row r="4" spans="1:61" x14ac:dyDescent="0.35">
      <c r="A4" s="500">
        <v>2</v>
      </c>
      <c r="B4" s="516">
        <v>0</v>
      </c>
      <c r="C4" s="517">
        <v>0</v>
      </c>
      <c r="D4" s="517">
        <v>0</v>
      </c>
      <c r="E4" s="517">
        <v>0</v>
      </c>
      <c r="F4" s="517">
        <v>0</v>
      </c>
      <c r="G4" s="517">
        <v>0</v>
      </c>
      <c r="H4" s="517">
        <v>0</v>
      </c>
      <c r="I4" s="517">
        <v>0</v>
      </c>
      <c r="J4" s="517">
        <v>0</v>
      </c>
      <c r="K4" s="517">
        <v>0</v>
      </c>
      <c r="L4" s="518">
        <v>0</v>
      </c>
      <c r="N4" s="500">
        <v>2</v>
      </c>
      <c r="O4" s="501">
        <v>-4.3057282276641002E-12</v>
      </c>
      <c r="P4" s="473">
        <v>-4.3057282276641002E-12</v>
      </c>
      <c r="Q4" s="473">
        <v>-4.3057282276641002E-12</v>
      </c>
      <c r="R4" s="473">
        <v>-4.3057282276641002E-12</v>
      </c>
      <c r="S4" s="473">
        <v>-4.3057282276641002E-12</v>
      </c>
      <c r="T4" s="473">
        <v>-4.3057282276641002E-12</v>
      </c>
      <c r="U4" s="473">
        <v>-4.3057282276641002E-12</v>
      </c>
      <c r="V4" s="473">
        <v>-4.3057282276641002E-12</v>
      </c>
      <c r="W4" s="473">
        <v>-4.3057282276641002E-12</v>
      </c>
      <c r="X4" s="473">
        <v>-4.3057282276641002E-12</v>
      </c>
      <c r="Y4" s="502">
        <v>-4.3057282276641002E-12</v>
      </c>
      <c r="AA4" s="504">
        <v>2</v>
      </c>
      <c r="AB4" s="501">
        <f>IF(ISNUMBER(System!$C5),PlotData!B5+ Normalkraft!$E$2*$AF$1*B4,PlotData!$CB$3)</f>
        <v>-7</v>
      </c>
      <c r="AC4" s="473">
        <f>IF(ISNUMBER(System!$C5),PlotData!C5+ Normalkraft!$E$2*$AF$1*C4,PlotData!$CB$3)</f>
        <v>-6.4</v>
      </c>
      <c r="AD4" s="473">
        <f>IF(ISNUMBER(System!$C5),PlotData!D5+ Normalkraft!$E$2*$AF$1*D4,PlotData!$CB$3)</f>
        <v>-5.8000000000000007</v>
      </c>
      <c r="AE4" s="473">
        <f>IF(ISNUMBER(System!$C5),PlotData!E5+ Normalkraft!$E$2*$AF$1*E4,PlotData!$CB$3)</f>
        <v>-5.2000000000000011</v>
      </c>
      <c r="AF4" s="473">
        <f>IF(ISNUMBER(System!$C5),PlotData!F5+Normalkraft!$E$2* $AF$1*F4,PlotData!$CB$3)</f>
        <v>-4.6000000000000014</v>
      </c>
      <c r="AG4" s="473">
        <f>IF(ISNUMBER(System!$C5),PlotData!G5+ Normalkraft!$E$2*$AF$1*G4,PlotData!$CB$3)</f>
        <v>-4.0000000000000018</v>
      </c>
      <c r="AH4" s="473">
        <f>IF(ISNUMBER(System!$C5),PlotData!H5+ Normalkraft!$E$2*$AF$1*H4,PlotData!$CB$3)</f>
        <v>-3.4000000000000017</v>
      </c>
      <c r="AI4" s="473">
        <f>IF(ISNUMBER(System!$C5),PlotData!I5+ Normalkraft!$E$2*$AF$1*I4,PlotData!$CB$3)</f>
        <v>-2.8000000000000016</v>
      </c>
      <c r="AJ4" s="473">
        <f>IF(ISNUMBER(System!$C5),PlotData!J5+ Normalkraft!$E$2*$AF$1*J4,PlotData!$CB$3)</f>
        <v>-2.2000000000000015</v>
      </c>
      <c r="AK4" s="473">
        <f>IF(ISNUMBER(System!$C5),PlotData!K5+Normalkraft!$E$2* $AF$1*K4,PlotData!$CB$3)</f>
        <v>-1.6000000000000014</v>
      </c>
      <c r="AL4" s="502">
        <f>IF(ISNUMBER(System!$C5),PlotData!L5+Normalkraft!$E$2* $AF$1*L4,PlotData!$CB$3)</f>
        <v>-1.0000000000000013</v>
      </c>
      <c r="AM4" s="501">
        <f>IF(ISNUMBER(System!$C5),PlotData!L5,PlotData!$CB$3)</f>
        <v>-1.0000000000000013</v>
      </c>
      <c r="AN4" s="473">
        <f>IF(ISNUMBER(System!$C5),PlotData!B5,PlotData!$CB$3)</f>
        <v>-7</v>
      </c>
      <c r="AO4" s="390">
        <f>IF(ISNUMBER(System!$C5),AB4,PlotData!$CB$3)</f>
        <v>-7</v>
      </c>
      <c r="AQ4" s="503">
        <v>2</v>
      </c>
      <c r="AR4" s="501">
        <f>IF(ISNUMBER(System!$C5),PlotData!O5+ Normalkraft!$E$2*$AF$1*O4,PlotData!$CB$4)</f>
        <v>3.9999999999956941</v>
      </c>
      <c r="AS4" s="473">
        <f>IF(ISNUMBER(System!$C5),PlotData!P5+ Normalkraft!$E$2*$AF$1*P4,PlotData!$CB$4)</f>
        <v>3.9999999999956941</v>
      </c>
      <c r="AT4" s="473">
        <f>IF(ISNUMBER(System!$C5),PlotData!Q5+ Normalkraft!$E$2*$AF$1*Q4,PlotData!$CB$4)</f>
        <v>3.9999999999956941</v>
      </c>
      <c r="AU4" s="473">
        <f>IF(ISNUMBER(System!$C5),PlotData!R5+ Normalkraft!$E$2*$AF$1*R4,PlotData!$CB$4)</f>
        <v>3.9999999999956941</v>
      </c>
      <c r="AV4" s="473">
        <f>IF(ISNUMBER(System!$C5),PlotData!S5+Normalkraft!$E$2* $AF$1*S4,PlotData!$CB$4)</f>
        <v>3.9999999999956941</v>
      </c>
      <c r="AW4" s="473">
        <f>IF(ISNUMBER(System!$C5),PlotData!T5+ Normalkraft!$E$2*$AF$1*T4,PlotData!$CB$4)</f>
        <v>3.9999999999956941</v>
      </c>
      <c r="AX4" s="473">
        <f>IF(ISNUMBER(System!$C5),PlotData!U5+Normalkraft!$E$2* $AF$1*U4,PlotData!$CB$4)</f>
        <v>3.9999999999956941</v>
      </c>
      <c r="AY4" s="473">
        <f>IF(ISNUMBER(System!$C5),PlotData!V5+ Normalkraft!$E$2*$AF$1*V4,PlotData!$CB$4)</f>
        <v>3.9999999999956941</v>
      </c>
      <c r="AZ4" s="473">
        <f>IF(ISNUMBER(System!$C5),PlotData!W5+ Normalkraft!$E$2*$AF$1*W4,PlotData!$CB$4)</f>
        <v>3.9999999999956941</v>
      </c>
      <c r="BA4" s="473">
        <f>IF(ISNUMBER(System!$C5),PlotData!X5+ Normalkraft!$E$2*$AF$1*X4,PlotData!$CB$4)</f>
        <v>3.9999999999956941</v>
      </c>
      <c r="BB4" s="502">
        <f>IF(ISNUMBER(System!$C5),PlotData!Y5+Normalkraft!$E$2*$AF$1*Y4,PlotData!$CB$4)</f>
        <v>3.9999999999956941</v>
      </c>
      <c r="BC4" s="501">
        <f>IF(ISNUMBER(System!$C5),PlotData!Y5, PlotData!CB$4)</f>
        <v>4</v>
      </c>
      <c r="BD4" s="473">
        <f>IF(ISNUMBER(System!$C5),PlotData!O5, PlotData!$CB$4)</f>
        <v>4</v>
      </c>
      <c r="BE4" s="502">
        <f>IF(ISNUMBER(System!$C5), AR4,PlotData!$CB$4)</f>
        <v>3.9999999999956941</v>
      </c>
      <c r="BG4" s="423" t="s">
        <v>122</v>
      </c>
      <c r="BH4" s="473">
        <f>ROUNDUP(BH5  * PlotN!$AX$1,1)</f>
        <v>11.9</v>
      </c>
      <c r="BI4" s="502"/>
    </row>
    <row r="5" spans="1:61" x14ac:dyDescent="0.35">
      <c r="A5" s="500">
        <v>3</v>
      </c>
      <c r="B5" s="516">
        <v>0</v>
      </c>
      <c r="C5" s="517">
        <v>0</v>
      </c>
      <c r="D5" s="517">
        <v>0</v>
      </c>
      <c r="E5" s="517">
        <v>0</v>
      </c>
      <c r="F5" s="517">
        <v>0</v>
      </c>
      <c r="G5" s="517">
        <v>0</v>
      </c>
      <c r="H5" s="517">
        <v>0</v>
      </c>
      <c r="I5" s="517">
        <v>0</v>
      </c>
      <c r="J5" s="517">
        <v>0</v>
      </c>
      <c r="K5" s="517">
        <v>0</v>
      </c>
      <c r="L5" s="518">
        <v>0</v>
      </c>
      <c r="N5" s="500">
        <v>3</v>
      </c>
      <c r="O5" s="501">
        <v>0</v>
      </c>
      <c r="P5" s="473">
        <v>0</v>
      </c>
      <c r="Q5" s="473">
        <v>0</v>
      </c>
      <c r="R5" s="473">
        <v>0</v>
      </c>
      <c r="S5" s="473">
        <v>0</v>
      </c>
      <c r="T5" s="473">
        <v>0</v>
      </c>
      <c r="U5" s="473">
        <v>0</v>
      </c>
      <c r="V5" s="473">
        <v>0</v>
      </c>
      <c r="W5" s="473">
        <v>0</v>
      </c>
      <c r="X5" s="473">
        <v>0</v>
      </c>
      <c r="Y5" s="502">
        <v>0</v>
      </c>
      <c r="AA5" s="504">
        <v>3</v>
      </c>
      <c r="AB5" s="501">
        <f>IF(ISNUMBER(System!$C6),PlotData!B6+ Normalkraft!$E$2*$AF$1*B5,PlotData!$CB$3)</f>
        <v>-7</v>
      </c>
      <c r="AC5" s="473">
        <f>IF(ISNUMBER(System!$C6),PlotData!C6+ Normalkraft!$E$2*$AF$1*C5,PlotData!$CB$3)</f>
        <v>-7</v>
      </c>
      <c r="AD5" s="473">
        <f>IF(ISNUMBER(System!$C6),PlotData!D6+ Normalkraft!$E$2*$AF$1*D5,PlotData!$CB$3)</f>
        <v>-7</v>
      </c>
      <c r="AE5" s="473">
        <f>IF(ISNUMBER(System!$C6),PlotData!E6+ Normalkraft!$E$2*$AF$1*E5,PlotData!$CB$3)</f>
        <v>-7</v>
      </c>
      <c r="AF5" s="473">
        <f>IF(ISNUMBER(System!$C6),PlotData!F6+Normalkraft!$E$2* $AF$1*F5,PlotData!$CB$3)</f>
        <v>-7</v>
      </c>
      <c r="AG5" s="473">
        <f>IF(ISNUMBER(System!$C6),PlotData!G6+ Normalkraft!$E$2*$AF$1*G5,PlotData!$CB$3)</f>
        <v>-7</v>
      </c>
      <c r="AH5" s="473">
        <f>IF(ISNUMBER(System!$C6),PlotData!H6+ Normalkraft!$E$2*$AF$1*H5,PlotData!$CB$3)</f>
        <v>-7</v>
      </c>
      <c r="AI5" s="473">
        <f>IF(ISNUMBER(System!$C6),PlotData!I6+ Normalkraft!$E$2*$AF$1*I5,PlotData!$CB$3)</f>
        <v>-7</v>
      </c>
      <c r="AJ5" s="473">
        <f>IF(ISNUMBER(System!$C6),PlotData!J6+ Normalkraft!$E$2*$AF$1*J5,PlotData!$CB$3)</f>
        <v>-7</v>
      </c>
      <c r="AK5" s="473">
        <f>IF(ISNUMBER(System!$C6),PlotData!K6+Normalkraft!$E$2* $AF$1*K5,PlotData!$CB$3)</f>
        <v>-7</v>
      </c>
      <c r="AL5" s="502">
        <f>IF(ISNUMBER(System!$C6),PlotData!L6+Normalkraft!$E$2* $AF$1*L5,PlotData!$CB$3)</f>
        <v>-7</v>
      </c>
      <c r="AM5" s="501">
        <f>IF(ISNUMBER(System!$C6),PlotData!L6,PlotData!$CB$3)</f>
        <v>-7</v>
      </c>
      <c r="AN5" s="473">
        <f>IF(ISNUMBER(System!$C6),PlotData!B6,PlotData!$CB$3)</f>
        <v>-7</v>
      </c>
      <c r="AO5" s="390">
        <f>IF(ISNUMBER(System!$C6),AB5,PlotData!$CB$3)</f>
        <v>-7</v>
      </c>
      <c r="AQ5" s="503">
        <v>3</v>
      </c>
      <c r="AR5" s="501">
        <f>IF(ISNUMBER(System!$C6),PlotData!O6+ Normalkraft!$E$2*$AF$1*O5,PlotData!$CB$4)</f>
        <v>4</v>
      </c>
      <c r="AS5" s="473">
        <f>IF(ISNUMBER(System!$C6),PlotData!P6+ Normalkraft!$E$2*$AF$1*P5,PlotData!$CB$4)</f>
        <v>3.4</v>
      </c>
      <c r="AT5" s="473">
        <f>IF(ISNUMBER(System!$C6),PlotData!Q6+ Normalkraft!$E$2*$AF$1*Q5,PlotData!$CB$4)</f>
        <v>2.8</v>
      </c>
      <c r="AU5" s="473">
        <f>IF(ISNUMBER(System!$C6),PlotData!R6+ Normalkraft!$E$2*$AF$1*R5,PlotData!$CB$4)</f>
        <v>2.1999999999999997</v>
      </c>
      <c r="AV5" s="473">
        <f>IF(ISNUMBER(System!$C6),PlotData!S6+Normalkraft!$E$2* $AF$1*S5,PlotData!$CB$4)</f>
        <v>1.5999999999999996</v>
      </c>
      <c r="AW5" s="473">
        <f>IF(ISNUMBER(System!$C6),PlotData!T6+ Normalkraft!$E$2*$AF$1*T5,PlotData!$CB$4)</f>
        <v>0.99999999999999956</v>
      </c>
      <c r="AX5" s="473">
        <f>IF(ISNUMBER(System!$C6),PlotData!U6+Normalkraft!$E$2* $AF$1*U5,PlotData!$CB$4)</f>
        <v>0.39999999999999947</v>
      </c>
      <c r="AY5" s="473">
        <f>IF(ISNUMBER(System!$C6),PlotData!V6+ Normalkraft!$E$2*$AF$1*V5,PlotData!$CB$4)</f>
        <v>-0.20000000000000062</v>
      </c>
      <c r="AZ5" s="473">
        <f>IF(ISNUMBER(System!$C6),PlotData!W6+ Normalkraft!$E$2*$AF$1*W5,PlotData!$CB$4)</f>
        <v>-0.80000000000000071</v>
      </c>
      <c r="BA5" s="473">
        <f>IF(ISNUMBER(System!$C6),PlotData!X6+ Normalkraft!$E$2*$AF$1*X5,PlotData!$CB$4)</f>
        <v>-1.4000000000000008</v>
      </c>
      <c r="BB5" s="502">
        <f>IF(ISNUMBER(System!$C6),PlotData!Y6+Normalkraft!$E$2*$AF$1*Y5,PlotData!$CB$4)</f>
        <v>-2.0000000000000009</v>
      </c>
      <c r="BC5" s="501">
        <f>IF(ISNUMBER(System!$C6),PlotData!Y6, PlotData!CB$4)</f>
        <v>-2.0000000000000009</v>
      </c>
      <c r="BD5" s="473">
        <f>IF(ISNUMBER(System!$C6),PlotData!O6, PlotData!$CB$4)</f>
        <v>4</v>
      </c>
      <c r="BE5" s="502">
        <f>IF(ISNUMBER(System!$C6), AR5,PlotData!$CB$4)</f>
        <v>4</v>
      </c>
      <c r="BG5" s="423" t="s">
        <v>172</v>
      </c>
      <c r="BH5" s="473">
        <f>1/Normalkraft!$G$2</f>
        <v>1</v>
      </c>
      <c r="BI5" s="502"/>
    </row>
    <row r="6" spans="1:61" x14ac:dyDescent="0.35">
      <c r="A6" s="500">
        <v>4</v>
      </c>
      <c r="B6" s="516">
        <v>0</v>
      </c>
      <c r="C6" s="517">
        <v>0</v>
      </c>
      <c r="D6" s="517">
        <v>0</v>
      </c>
      <c r="E6" s="517">
        <v>0</v>
      </c>
      <c r="F6" s="517">
        <v>0</v>
      </c>
      <c r="G6" s="517">
        <v>0</v>
      </c>
      <c r="H6" s="517">
        <v>0</v>
      </c>
      <c r="I6" s="517">
        <v>0</v>
      </c>
      <c r="J6" s="517">
        <v>0</v>
      </c>
      <c r="K6" s="517">
        <v>0</v>
      </c>
      <c r="L6" s="518">
        <v>0</v>
      </c>
      <c r="N6" s="500">
        <v>4</v>
      </c>
      <c r="O6" s="501">
        <v>0</v>
      </c>
      <c r="P6" s="473">
        <v>0</v>
      </c>
      <c r="Q6" s="473">
        <v>0</v>
      </c>
      <c r="R6" s="473">
        <v>0</v>
      </c>
      <c r="S6" s="473">
        <v>0</v>
      </c>
      <c r="T6" s="473">
        <v>0</v>
      </c>
      <c r="U6" s="473">
        <v>0</v>
      </c>
      <c r="V6" s="473">
        <v>0</v>
      </c>
      <c r="W6" s="473">
        <v>0</v>
      </c>
      <c r="X6" s="473">
        <v>0</v>
      </c>
      <c r="Y6" s="502">
        <v>0</v>
      </c>
      <c r="AA6" s="504">
        <v>4</v>
      </c>
      <c r="AB6" s="501">
        <f>IF(ISNUMBER(System!$C7),PlotData!B7+ Normalkraft!$E$2*$AF$1*B6,PlotData!$CB$3)</f>
        <v>-1</v>
      </c>
      <c r="AC6" s="473">
        <f>IF(ISNUMBER(System!$C7),PlotData!C7+ Normalkraft!$E$2*$AF$1*C6,PlotData!$CB$3)</f>
        <v>-1</v>
      </c>
      <c r="AD6" s="473">
        <f>IF(ISNUMBER(System!$C7),PlotData!D7+ Normalkraft!$E$2*$AF$1*D6,PlotData!$CB$3)</f>
        <v>-1</v>
      </c>
      <c r="AE6" s="473">
        <f>IF(ISNUMBER(System!$C7),PlotData!E7+ Normalkraft!$E$2*$AF$1*E6,PlotData!$CB$3)</f>
        <v>-1</v>
      </c>
      <c r="AF6" s="473">
        <f>IF(ISNUMBER(System!$C7),PlotData!F7+Normalkraft!$E$2* $AF$1*F6,PlotData!$CB$3)</f>
        <v>-1</v>
      </c>
      <c r="AG6" s="473">
        <f>IF(ISNUMBER(System!$C7),PlotData!G7+ Normalkraft!$E$2*$AF$1*G6,PlotData!$CB$3)</f>
        <v>-1</v>
      </c>
      <c r="AH6" s="473">
        <f>IF(ISNUMBER(System!$C7),PlotData!H7+ Normalkraft!$E$2*$AF$1*H6,PlotData!$CB$3)</f>
        <v>-1</v>
      </c>
      <c r="AI6" s="473">
        <f>IF(ISNUMBER(System!$C7),PlotData!I7+ Normalkraft!$E$2*$AF$1*I6,PlotData!$CB$3)</f>
        <v>-1</v>
      </c>
      <c r="AJ6" s="473">
        <f>IF(ISNUMBER(System!$C7),PlotData!J7+ Normalkraft!$E$2*$AF$1*J6,PlotData!$CB$3)</f>
        <v>-1</v>
      </c>
      <c r="AK6" s="473">
        <f>IF(ISNUMBER(System!$C7),PlotData!K7+Normalkraft!$E$2* $AF$1*K6,PlotData!$CB$3)</f>
        <v>-1</v>
      </c>
      <c r="AL6" s="502">
        <f>IF(ISNUMBER(System!$C7),PlotData!L7+Normalkraft!$E$2* $AF$1*L6,PlotData!$CB$3)</f>
        <v>-1</v>
      </c>
      <c r="AM6" s="501">
        <f>IF(ISNUMBER(System!$C7),PlotData!L7,PlotData!$CB$3)</f>
        <v>-1</v>
      </c>
      <c r="AN6" s="473">
        <f>IF(ISNUMBER(System!$C7),PlotData!B7,PlotData!$CB$3)</f>
        <v>-1</v>
      </c>
      <c r="AO6" s="390">
        <f>IF(ISNUMBER(System!$C7),AB6,PlotData!$CB$3)</f>
        <v>-1</v>
      </c>
      <c r="AQ6" s="503">
        <v>4</v>
      </c>
      <c r="AR6" s="501">
        <f>IF(ISNUMBER(System!$C7),PlotData!O7+ Normalkraft!$E$2*$AF$1*O6,PlotData!$CB$4)</f>
        <v>4</v>
      </c>
      <c r="AS6" s="473">
        <f>IF(ISNUMBER(System!$C7),PlotData!P7+ Normalkraft!$E$2*$AF$1*P6,PlotData!$CB$4)</f>
        <v>3.4</v>
      </c>
      <c r="AT6" s="473">
        <f>IF(ISNUMBER(System!$C7),PlotData!Q7+ Normalkraft!$E$2*$AF$1*Q6,PlotData!$CB$4)</f>
        <v>2.8</v>
      </c>
      <c r="AU6" s="473">
        <f>IF(ISNUMBER(System!$C7),PlotData!R7+ Normalkraft!$E$2*$AF$1*R6,PlotData!$CB$4)</f>
        <v>2.1999999999999997</v>
      </c>
      <c r="AV6" s="473">
        <f>IF(ISNUMBER(System!$C7),PlotData!S7+Normalkraft!$E$2* $AF$1*S6,PlotData!$CB$4)</f>
        <v>1.5999999999999996</v>
      </c>
      <c r="AW6" s="473">
        <f>IF(ISNUMBER(System!$C7),PlotData!T7+ Normalkraft!$E$2*$AF$1*T6,PlotData!$CB$4)</f>
        <v>0.99999999999999956</v>
      </c>
      <c r="AX6" s="473">
        <f>IF(ISNUMBER(System!$C7),PlotData!U7+Normalkraft!$E$2* $AF$1*U6,PlotData!$CB$4)</f>
        <v>0.39999999999999947</v>
      </c>
      <c r="AY6" s="473">
        <f>IF(ISNUMBER(System!$C7),PlotData!V7+ Normalkraft!$E$2*$AF$1*V6,PlotData!$CB$4)</f>
        <v>-0.20000000000000062</v>
      </c>
      <c r="AZ6" s="473">
        <f>IF(ISNUMBER(System!$C7),PlotData!W7+ Normalkraft!$E$2*$AF$1*W6,PlotData!$CB$4)</f>
        <v>-0.80000000000000071</v>
      </c>
      <c r="BA6" s="473">
        <f>IF(ISNUMBER(System!$C7),PlotData!X7+ Normalkraft!$E$2*$AF$1*X6,PlotData!$CB$4)</f>
        <v>-1.4000000000000008</v>
      </c>
      <c r="BB6" s="502">
        <f>IF(ISNUMBER(System!$C7),PlotData!Y7+Normalkraft!$E$2*$AF$1*Y6,PlotData!$CB$4)</f>
        <v>-2.0000000000000009</v>
      </c>
      <c r="BC6" s="501">
        <f>IF(ISNUMBER(System!$C7),PlotData!Y7, PlotData!CB$4)</f>
        <v>-2.0000000000000009</v>
      </c>
      <c r="BD6" s="473">
        <f>IF(ISNUMBER(System!$C7),PlotData!O7, PlotData!$CB$4)</f>
        <v>4</v>
      </c>
      <c r="BE6" s="502">
        <f>IF(ISNUMBER(System!$C7), AR6,PlotData!$CB$4)</f>
        <v>4</v>
      </c>
      <c r="BG6" s="423" t="s">
        <v>173</v>
      </c>
      <c r="BH6" s="473">
        <f>BH2-BH4</f>
        <v>-13.4</v>
      </c>
      <c r="BI6" s="502">
        <f>BH3+BH4</f>
        <v>12.9</v>
      </c>
    </row>
    <row r="7" spans="1:61" x14ac:dyDescent="0.35">
      <c r="A7" s="500">
        <v>5</v>
      </c>
      <c r="B7" s="516">
        <v>0</v>
      </c>
      <c r="C7" s="517">
        <v>0</v>
      </c>
      <c r="D7" s="517">
        <v>0</v>
      </c>
      <c r="E7" s="517">
        <v>0</v>
      </c>
      <c r="F7" s="517">
        <v>0</v>
      </c>
      <c r="G7" s="517">
        <v>0</v>
      </c>
      <c r="H7" s="517">
        <v>0</v>
      </c>
      <c r="I7" s="517">
        <v>0</v>
      </c>
      <c r="J7" s="517">
        <v>0</v>
      </c>
      <c r="K7" s="517">
        <v>0</v>
      </c>
      <c r="L7" s="518">
        <v>0</v>
      </c>
      <c r="N7" s="500">
        <v>5</v>
      </c>
      <c r="O7" s="501">
        <v>0</v>
      </c>
      <c r="P7" s="473">
        <v>0</v>
      </c>
      <c r="Q7" s="473">
        <v>0</v>
      </c>
      <c r="R7" s="473">
        <v>0</v>
      </c>
      <c r="S7" s="473">
        <v>0</v>
      </c>
      <c r="T7" s="473">
        <v>0</v>
      </c>
      <c r="U7" s="473">
        <v>0</v>
      </c>
      <c r="V7" s="473">
        <v>0</v>
      </c>
      <c r="W7" s="473">
        <v>0</v>
      </c>
      <c r="X7" s="473">
        <v>0</v>
      </c>
      <c r="Y7" s="502">
        <v>0</v>
      </c>
      <c r="AA7" s="504">
        <v>5</v>
      </c>
      <c r="AB7" s="501">
        <f>IF(ISNUMBER(System!$C8),PlotData!B8+ Normalkraft!$E$2*$AF$1*B7,PlotData!$CB$3)</f>
        <v>10</v>
      </c>
      <c r="AC7" s="473">
        <f>IF(ISNUMBER(System!$C8),PlotData!C8+ Normalkraft!$E$2*$AF$1*C7,PlotData!$CB$3)</f>
        <v>9.5</v>
      </c>
      <c r="AD7" s="473">
        <f>IF(ISNUMBER(System!$C8),PlotData!D8+ Normalkraft!$E$2*$AF$1*D7,PlotData!$CB$3)</f>
        <v>9</v>
      </c>
      <c r="AE7" s="473">
        <f>IF(ISNUMBER(System!$C8),PlotData!E8+ Normalkraft!$E$2*$AF$1*E7,PlotData!$CB$3)</f>
        <v>8.5</v>
      </c>
      <c r="AF7" s="473">
        <f>IF(ISNUMBER(System!$C8),PlotData!F8+Normalkraft!$E$2* $AF$1*F7,PlotData!$CB$3)</f>
        <v>8</v>
      </c>
      <c r="AG7" s="473">
        <f>IF(ISNUMBER(System!$C8),PlotData!G8+ Normalkraft!$E$2*$AF$1*G7,PlotData!$CB$3)</f>
        <v>7.5</v>
      </c>
      <c r="AH7" s="473">
        <f>IF(ISNUMBER(System!$C8),PlotData!H8+ Normalkraft!$E$2*$AF$1*H7,PlotData!$CB$3)</f>
        <v>7</v>
      </c>
      <c r="AI7" s="473">
        <f>IF(ISNUMBER(System!$C8),PlotData!I8+ Normalkraft!$E$2*$AF$1*I7,PlotData!$CB$3)</f>
        <v>6.5</v>
      </c>
      <c r="AJ7" s="473">
        <f>IF(ISNUMBER(System!$C8),PlotData!J8+ Normalkraft!$E$2*$AF$1*J7,PlotData!$CB$3)</f>
        <v>6</v>
      </c>
      <c r="AK7" s="473">
        <f>IF(ISNUMBER(System!$C8),PlotData!K8+Normalkraft!$E$2* $AF$1*K7,PlotData!$CB$3)</f>
        <v>5.5</v>
      </c>
      <c r="AL7" s="502">
        <f>IF(ISNUMBER(System!$C8),PlotData!L8+Normalkraft!$E$2* $AF$1*L7,PlotData!$CB$3)</f>
        <v>5</v>
      </c>
      <c r="AM7" s="501">
        <f>IF(ISNUMBER(System!$C8),PlotData!L8,PlotData!$CB$3)</f>
        <v>5</v>
      </c>
      <c r="AN7" s="473">
        <f>IF(ISNUMBER(System!$C8),PlotData!B8,PlotData!$CB$3)</f>
        <v>10</v>
      </c>
      <c r="AO7" s="390">
        <f>IF(ISNUMBER(System!$C8),AB7,PlotData!$CB$3)</f>
        <v>10</v>
      </c>
      <c r="AQ7" s="503">
        <v>5</v>
      </c>
      <c r="AR7" s="501">
        <f>IF(ISNUMBER(System!$C8),PlotData!O8+ Normalkraft!$E$2*$AF$1*O7,PlotData!$CB$4)</f>
        <v>4</v>
      </c>
      <c r="AS7" s="473">
        <f>IF(ISNUMBER(System!$C8),PlotData!P8+ Normalkraft!$E$2*$AF$1*P7,PlotData!$CB$4)</f>
        <v>3.4</v>
      </c>
      <c r="AT7" s="473">
        <f>IF(ISNUMBER(System!$C8),PlotData!Q8+ Normalkraft!$E$2*$AF$1*Q7,PlotData!$CB$4)</f>
        <v>2.8</v>
      </c>
      <c r="AU7" s="473">
        <f>IF(ISNUMBER(System!$C8),PlotData!R8+ Normalkraft!$E$2*$AF$1*R7,PlotData!$CB$4)</f>
        <v>2.1999999999999997</v>
      </c>
      <c r="AV7" s="473">
        <f>IF(ISNUMBER(System!$C8),PlotData!S8+Normalkraft!$E$2* $AF$1*S7,PlotData!$CB$4)</f>
        <v>1.5999999999999996</v>
      </c>
      <c r="AW7" s="473">
        <f>IF(ISNUMBER(System!$C8),PlotData!T8+ Normalkraft!$E$2*$AF$1*T7,PlotData!$CB$4)</f>
        <v>0.99999999999999956</v>
      </c>
      <c r="AX7" s="473">
        <f>IF(ISNUMBER(System!$C8),PlotData!U8+Normalkraft!$E$2* $AF$1*U7,PlotData!$CB$4)</f>
        <v>0.39999999999999947</v>
      </c>
      <c r="AY7" s="473">
        <f>IF(ISNUMBER(System!$C8),PlotData!V8+ Normalkraft!$E$2*$AF$1*V7,PlotData!$CB$4)</f>
        <v>-0.20000000000000062</v>
      </c>
      <c r="AZ7" s="473">
        <f>IF(ISNUMBER(System!$C8),PlotData!W8+ Normalkraft!$E$2*$AF$1*W7,PlotData!$CB$4)</f>
        <v>-0.80000000000000071</v>
      </c>
      <c r="BA7" s="473">
        <f>IF(ISNUMBER(System!$C8),PlotData!X8+ Normalkraft!$E$2*$AF$1*X7,PlotData!$CB$4)</f>
        <v>-1.4000000000000008</v>
      </c>
      <c r="BB7" s="502">
        <f>IF(ISNUMBER(System!$C8),PlotData!Y8+Normalkraft!$E$2*$AF$1*Y7,PlotData!$CB$4)</f>
        <v>-2.0000000000000009</v>
      </c>
      <c r="BC7" s="501">
        <f>IF(ISNUMBER(System!$C8),PlotData!Y8, PlotData!CB$4)</f>
        <v>-2.0000000000000009</v>
      </c>
      <c r="BD7" s="473">
        <f>IF(ISNUMBER(System!$C8),PlotData!O8, PlotData!$CB$4)</f>
        <v>4</v>
      </c>
      <c r="BE7" s="502">
        <f>IF(ISNUMBER(System!$C8), AR7,PlotData!$CB$4)</f>
        <v>4</v>
      </c>
      <c r="BG7" s="423" t="s">
        <v>174</v>
      </c>
      <c r="BH7" s="473">
        <f>BH2+BH4</f>
        <v>10.4</v>
      </c>
      <c r="BI7" s="502">
        <f>BH3+BH4</f>
        <v>12.9</v>
      </c>
    </row>
    <row r="8" spans="1:61" x14ac:dyDescent="0.35">
      <c r="A8" s="500">
        <v>6</v>
      </c>
      <c r="B8" s="516">
        <v>0</v>
      </c>
      <c r="C8" s="517">
        <v>0</v>
      </c>
      <c r="D8" s="517">
        <v>0</v>
      </c>
      <c r="E8" s="517">
        <v>0</v>
      </c>
      <c r="F8" s="517">
        <v>0</v>
      </c>
      <c r="G8" s="517">
        <v>0</v>
      </c>
      <c r="H8" s="517">
        <v>0</v>
      </c>
      <c r="I8" s="517">
        <v>0</v>
      </c>
      <c r="J8" s="517">
        <v>0</v>
      </c>
      <c r="K8" s="517">
        <v>0</v>
      </c>
      <c r="L8" s="518">
        <v>0</v>
      </c>
      <c r="N8" s="500">
        <v>6</v>
      </c>
      <c r="O8" s="501">
        <v>0</v>
      </c>
      <c r="P8" s="473">
        <v>0</v>
      </c>
      <c r="Q8" s="473">
        <v>0</v>
      </c>
      <c r="R8" s="473">
        <v>0</v>
      </c>
      <c r="S8" s="473">
        <v>0</v>
      </c>
      <c r="T8" s="473">
        <v>0</v>
      </c>
      <c r="U8" s="473">
        <v>0</v>
      </c>
      <c r="V8" s="473">
        <v>0</v>
      </c>
      <c r="W8" s="473">
        <v>0</v>
      </c>
      <c r="X8" s="473">
        <v>0</v>
      </c>
      <c r="Y8" s="502">
        <v>0</v>
      </c>
      <c r="AA8" s="504">
        <v>6</v>
      </c>
      <c r="AB8" s="501">
        <f>IF(ISNUMBER(System!$C9),PlotData!B9+ Normalkraft!$E$2*$AF$1*B8,PlotData!$CB$3)</f>
        <v>-13</v>
      </c>
      <c r="AC8" s="473">
        <f>IF(ISNUMBER(System!$C9),PlotData!C9+ Normalkraft!$E$2*$AF$1*C8,PlotData!$CB$3)</f>
        <v>-12.4</v>
      </c>
      <c r="AD8" s="473">
        <f>IF(ISNUMBER(System!$C9),PlotData!D9+ Normalkraft!$E$2*$AF$1*D8,PlotData!$CB$3)</f>
        <v>-11.8</v>
      </c>
      <c r="AE8" s="473">
        <f>IF(ISNUMBER(System!$C9),PlotData!E9+ Normalkraft!$E$2*$AF$1*E8,PlotData!$CB$3)</f>
        <v>-11.200000000000001</v>
      </c>
      <c r="AF8" s="473">
        <f>IF(ISNUMBER(System!$C9),PlotData!F9+Normalkraft!$E$2* $AF$1*F8,PlotData!$CB$3)</f>
        <v>-10.600000000000001</v>
      </c>
      <c r="AG8" s="473">
        <f>IF(ISNUMBER(System!$C9),PlotData!G9+ Normalkraft!$E$2*$AF$1*G8,PlotData!$CB$3)</f>
        <v>-10.000000000000002</v>
      </c>
      <c r="AH8" s="473">
        <f>IF(ISNUMBER(System!$C9),PlotData!H9+ Normalkraft!$E$2*$AF$1*H8,PlotData!$CB$3)</f>
        <v>-9.4000000000000021</v>
      </c>
      <c r="AI8" s="473">
        <f>IF(ISNUMBER(System!$C9),PlotData!I9+ Normalkraft!$E$2*$AF$1*I8,PlotData!$CB$3)</f>
        <v>-8.8000000000000025</v>
      </c>
      <c r="AJ8" s="473">
        <f>IF(ISNUMBER(System!$C9),PlotData!J9+ Normalkraft!$E$2*$AF$1*J8,PlotData!$CB$3)</f>
        <v>-8.2000000000000028</v>
      </c>
      <c r="AK8" s="473">
        <f>IF(ISNUMBER(System!$C9),PlotData!K9+Normalkraft!$E$2* $AF$1*K8,PlotData!$CB$3)</f>
        <v>-7.6000000000000032</v>
      </c>
      <c r="AL8" s="502">
        <f>IF(ISNUMBER(System!$C9),PlotData!L9+Normalkraft!$E$2* $AF$1*L8,PlotData!$CB$3)</f>
        <v>-7.0000000000000036</v>
      </c>
      <c r="AM8" s="501">
        <f>IF(ISNUMBER(System!$C9),PlotData!L9,PlotData!$CB$3)</f>
        <v>-7.0000000000000036</v>
      </c>
      <c r="AN8" s="473">
        <f>IF(ISNUMBER(System!$C9),PlotData!B9,PlotData!$CB$3)</f>
        <v>-13</v>
      </c>
      <c r="AO8" s="390">
        <f>IF(ISNUMBER(System!$C9),AB8,PlotData!$CB$3)</f>
        <v>-13</v>
      </c>
      <c r="AQ8" s="503">
        <v>6</v>
      </c>
      <c r="AR8" s="501">
        <f>IF(ISNUMBER(System!$C9),PlotData!O9+ Normalkraft!$E$2*$AF$1*O8,PlotData!$CB$4)</f>
        <v>4</v>
      </c>
      <c r="AS8" s="473">
        <f>IF(ISNUMBER(System!$C9),PlotData!P9+ Normalkraft!$E$2*$AF$1*P8,PlotData!$CB$4)</f>
        <v>3.4</v>
      </c>
      <c r="AT8" s="473">
        <f>IF(ISNUMBER(System!$C9),PlotData!Q9+ Normalkraft!$E$2*$AF$1*Q8,PlotData!$CB$4)</f>
        <v>2.8</v>
      </c>
      <c r="AU8" s="473">
        <f>IF(ISNUMBER(System!$C9),PlotData!R9+ Normalkraft!$E$2*$AF$1*R8,PlotData!$CB$4)</f>
        <v>2.1999999999999997</v>
      </c>
      <c r="AV8" s="473">
        <f>IF(ISNUMBER(System!$C9),PlotData!S9+Normalkraft!$E$2* $AF$1*S8,PlotData!$CB$4)</f>
        <v>1.5999999999999996</v>
      </c>
      <c r="AW8" s="473">
        <f>IF(ISNUMBER(System!$C9),PlotData!T9+ Normalkraft!$E$2*$AF$1*T8,PlotData!$CB$4)</f>
        <v>0.99999999999999956</v>
      </c>
      <c r="AX8" s="473">
        <f>IF(ISNUMBER(System!$C9),PlotData!U9+Normalkraft!$E$2* $AF$1*U8,PlotData!$CB$4)</f>
        <v>0.39999999999999947</v>
      </c>
      <c r="AY8" s="473">
        <f>IF(ISNUMBER(System!$C9),PlotData!V9+ Normalkraft!$E$2*$AF$1*V8,PlotData!$CB$4)</f>
        <v>-0.20000000000000062</v>
      </c>
      <c r="AZ8" s="473">
        <f>IF(ISNUMBER(System!$C9),PlotData!W9+ Normalkraft!$E$2*$AF$1*W8,PlotData!$CB$4)</f>
        <v>-0.80000000000000071</v>
      </c>
      <c r="BA8" s="473">
        <f>IF(ISNUMBER(System!$C9),PlotData!X9+ Normalkraft!$E$2*$AF$1*X8,PlotData!$CB$4)</f>
        <v>-1.4000000000000008</v>
      </c>
      <c r="BB8" s="502">
        <f>IF(ISNUMBER(System!$C9),PlotData!Y9+Normalkraft!$E$2*$AF$1*Y8,PlotData!$CB$4)</f>
        <v>-2.0000000000000009</v>
      </c>
      <c r="BC8" s="501">
        <f>IF(ISNUMBER(System!$C9),PlotData!Y9, PlotData!CB$4)</f>
        <v>-2.0000000000000009</v>
      </c>
      <c r="BD8" s="473">
        <f>IF(ISNUMBER(System!$C9),PlotData!O9, PlotData!$CB$4)</f>
        <v>4</v>
      </c>
      <c r="BE8" s="502">
        <f>IF(ISNUMBER(System!$C9), AR8,PlotData!$CB$4)</f>
        <v>4</v>
      </c>
      <c r="BG8" s="423" t="s">
        <v>175</v>
      </c>
      <c r="BH8" s="473">
        <f>BH7</f>
        <v>10.4</v>
      </c>
      <c r="BI8" s="502">
        <f>BH3-BH4</f>
        <v>-10.9</v>
      </c>
    </row>
    <row r="9" spans="1:61" ht="13.15" thickBot="1" x14ac:dyDescent="0.4">
      <c r="A9" s="500">
        <v>7</v>
      </c>
      <c r="B9" s="516">
        <v>0</v>
      </c>
      <c r="C9" s="517">
        <v>0</v>
      </c>
      <c r="D9" s="517">
        <v>0</v>
      </c>
      <c r="E9" s="517">
        <v>0</v>
      </c>
      <c r="F9" s="517">
        <v>0</v>
      </c>
      <c r="G9" s="517">
        <v>0</v>
      </c>
      <c r="H9" s="517">
        <v>0</v>
      </c>
      <c r="I9" s="517">
        <v>0</v>
      </c>
      <c r="J9" s="517">
        <v>0</v>
      </c>
      <c r="K9" s="517">
        <v>0</v>
      </c>
      <c r="L9" s="518">
        <v>0</v>
      </c>
      <c r="N9" s="500">
        <v>7</v>
      </c>
      <c r="O9" s="501">
        <v>0</v>
      </c>
      <c r="P9" s="473">
        <v>0</v>
      </c>
      <c r="Q9" s="473">
        <v>0</v>
      </c>
      <c r="R9" s="473">
        <v>0</v>
      </c>
      <c r="S9" s="473">
        <v>0</v>
      </c>
      <c r="T9" s="473">
        <v>0</v>
      </c>
      <c r="U9" s="473">
        <v>0</v>
      </c>
      <c r="V9" s="473">
        <v>0</v>
      </c>
      <c r="W9" s="473">
        <v>0</v>
      </c>
      <c r="X9" s="473">
        <v>0</v>
      </c>
      <c r="Y9" s="502">
        <v>0</v>
      </c>
      <c r="AA9" s="504">
        <v>7</v>
      </c>
      <c r="AB9" s="501">
        <f>IF(ISNUMBER(System!$C10),PlotData!B10+ Normalkraft!$E$2*$AF$1*B9,PlotData!$CB$3)</f>
        <v>-7</v>
      </c>
      <c r="AC9" s="473">
        <f>IF(ISNUMBER(System!$C10),PlotData!C10+ Normalkraft!$E$2*$AF$1*C9,PlotData!$CB$3)</f>
        <v>-6.4</v>
      </c>
      <c r="AD9" s="473">
        <f>IF(ISNUMBER(System!$C10),PlotData!D10+ Normalkraft!$E$2*$AF$1*D9,PlotData!$CB$3)</f>
        <v>-5.8000000000000007</v>
      </c>
      <c r="AE9" s="473">
        <f>IF(ISNUMBER(System!$C10),PlotData!E10+ Normalkraft!$E$2*$AF$1*E9,PlotData!$CB$3)</f>
        <v>-5.2000000000000011</v>
      </c>
      <c r="AF9" s="473">
        <f>IF(ISNUMBER(System!$C10),PlotData!F10+Normalkraft!$E$2* $AF$1*F9,PlotData!$CB$3)</f>
        <v>-4.6000000000000014</v>
      </c>
      <c r="AG9" s="473">
        <f>IF(ISNUMBER(System!$C10),PlotData!G10+ Normalkraft!$E$2*$AF$1*G9,PlotData!$CB$3)</f>
        <v>-4.0000000000000018</v>
      </c>
      <c r="AH9" s="473">
        <f>IF(ISNUMBER(System!$C10),PlotData!H10+ Normalkraft!$E$2*$AF$1*H9,PlotData!$CB$3)</f>
        <v>-3.4000000000000017</v>
      </c>
      <c r="AI9" s="473">
        <f>IF(ISNUMBER(System!$C10),PlotData!I10+ Normalkraft!$E$2*$AF$1*I9,PlotData!$CB$3)</f>
        <v>-2.8000000000000016</v>
      </c>
      <c r="AJ9" s="473">
        <f>IF(ISNUMBER(System!$C10),PlotData!J10+ Normalkraft!$E$2*$AF$1*J9,PlotData!$CB$3)</f>
        <v>-2.2000000000000015</v>
      </c>
      <c r="AK9" s="473">
        <f>IF(ISNUMBER(System!$C10),PlotData!K10+Normalkraft!$E$2* $AF$1*K9,PlotData!$CB$3)</f>
        <v>-1.6000000000000014</v>
      </c>
      <c r="AL9" s="502">
        <f>IF(ISNUMBER(System!$C10),PlotData!L10+Normalkraft!$E$2* $AF$1*L9,PlotData!$CB$3)</f>
        <v>-1.0000000000000013</v>
      </c>
      <c r="AM9" s="501">
        <f>IF(ISNUMBER(System!$C10),PlotData!L10,PlotData!$CB$3)</f>
        <v>-1.0000000000000013</v>
      </c>
      <c r="AN9" s="473">
        <f>IF(ISNUMBER(System!$C10),PlotData!B10,PlotData!$CB$3)</f>
        <v>-7</v>
      </c>
      <c r="AO9" s="390">
        <f>IF(ISNUMBER(System!$C10),AB9,PlotData!$CB$3)</f>
        <v>-7</v>
      </c>
      <c r="AQ9" s="503">
        <v>7</v>
      </c>
      <c r="AR9" s="501">
        <f>IF(ISNUMBER(System!$C10),PlotData!O10+ Normalkraft!$E$2*$AF$1*O9,PlotData!$CB$4)</f>
        <v>-2</v>
      </c>
      <c r="AS9" s="473">
        <f>IF(ISNUMBER(System!$C10),PlotData!P10+ Normalkraft!$E$2*$AF$1*P9,PlotData!$CB$4)</f>
        <v>-2</v>
      </c>
      <c r="AT9" s="473">
        <f>IF(ISNUMBER(System!$C10),PlotData!Q10+ Normalkraft!$E$2*$AF$1*Q9,PlotData!$CB$4)</f>
        <v>-2</v>
      </c>
      <c r="AU9" s="473">
        <f>IF(ISNUMBER(System!$C10),PlotData!R10+ Normalkraft!$E$2*$AF$1*R9,PlotData!$CB$4)</f>
        <v>-2</v>
      </c>
      <c r="AV9" s="473">
        <f>IF(ISNUMBER(System!$C10),PlotData!S10+Normalkraft!$E$2* $AF$1*S9,PlotData!$CB$4)</f>
        <v>-2</v>
      </c>
      <c r="AW9" s="473">
        <f>IF(ISNUMBER(System!$C10),PlotData!T10+ Normalkraft!$E$2*$AF$1*T9,PlotData!$CB$4)</f>
        <v>-2</v>
      </c>
      <c r="AX9" s="473">
        <f>IF(ISNUMBER(System!$C10),PlotData!U10+Normalkraft!$E$2* $AF$1*U9,PlotData!$CB$4)</f>
        <v>-2</v>
      </c>
      <c r="AY9" s="473">
        <f>IF(ISNUMBER(System!$C10),PlotData!V10+ Normalkraft!$E$2*$AF$1*V9,PlotData!$CB$4)</f>
        <v>-2</v>
      </c>
      <c r="AZ9" s="473">
        <f>IF(ISNUMBER(System!$C10),PlotData!W10+ Normalkraft!$E$2*$AF$1*W9,PlotData!$CB$4)</f>
        <v>-2</v>
      </c>
      <c r="BA9" s="473">
        <f>IF(ISNUMBER(System!$C10),PlotData!X10+ Normalkraft!$E$2*$AF$1*X9,PlotData!$CB$4)</f>
        <v>-2</v>
      </c>
      <c r="BB9" s="502">
        <f>IF(ISNUMBER(System!$C10),PlotData!Y10+Normalkraft!$E$2*$AF$1*Y9,PlotData!$CB$4)</f>
        <v>-2</v>
      </c>
      <c r="BC9" s="501">
        <f>IF(ISNUMBER(System!$C10),PlotData!Y10, PlotData!CB$4)</f>
        <v>-2</v>
      </c>
      <c r="BD9" s="473">
        <f>IF(ISNUMBER(System!$C10),PlotData!O10, PlotData!$CB$4)</f>
        <v>-2</v>
      </c>
      <c r="BE9" s="502">
        <f>IF(ISNUMBER(System!$C10), AR9,PlotData!$CB$4)</f>
        <v>-2</v>
      </c>
      <c r="BG9" s="424" t="s">
        <v>176</v>
      </c>
      <c r="BH9" s="446">
        <f>BH6</f>
        <v>-13.4</v>
      </c>
      <c r="BI9" s="447">
        <f>BI8</f>
        <v>-10.9</v>
      </c>
    </row>
    <row r="10" spans="1:61" x14ac:dyDescent="0.35">
      <c r="A10" s="500">
        <v>8</v>
      </c>
      <c r="B10" s="516">
        <v>0</v>
      </c>
      <c r="C10" s="517">
        <v>0</v>
      </c>
      <c r="D10" s="517">
        <v>0</v>
      </c>
      <c r="E10" s="517">
        <v>0</v>
      </c>
      <c r="F10" s="517">
        <v>0</v>
      </c>
      <c r="G10" s="517">
        <v>0</v>
      </c>
      <c r="H10" s="517">
        <v>0</v>
      </c>
      <c r="I10" s="517">
        <v>0</v>
      </c>
      <c r="J10" s="517">
        <v>0</v>
      </c>
      <c r="K10" s="517">
        <v>0</v>
      </c>
      <c r="L10" s="518">
        <v>0</v>
      </c>
      <c r="N10" s="500">
        <v>8</v>
      </c>
      <c r="O10" s="501">
        <v>2.2204460492503131E-12</v>
      </c>
      <c r="P10" s="473">
        <v>2.2204460492503131E-12</v>
      </c>
      <c r="Q10" s="473">
        <v>2.2204460492503131E-12</v>
      </c>
      <c r="R10" s="473">
        <v>2.2204460492503131E-12</v>
      </c>
      <c r="S10" s="473">
        <v>2.2204460492503131E-12</v>
      </c>
      <c r="T10" s="473">
        <v>2.2204460492503131E-12</v>
      </c>
      <c r="U10" s="473">
        <v>2.2204460492503131E-12</v>
      </c>
      <c r="V10" s="473">
        <v>2.2204460492503131E-12</v>
      </c>
      <c r="W10" s="473">
        <v>2.2204460492503131E-12</v>
      </c>
      <c r="X10" s="473">
        <v>2.2204460492503131E-12</v>
      </c>
      <c r="Y10" s="502">
        <v>2.2204460492503131E-12</v>
      </c>
      <c r="AA10" s="504">
        <v>8</v>
      </c>
      <c r="AB10" s="501">
        <f>IF(ISNUMBER(System!$C11),PlotData!B11+ Normalkraft!$E$2*$AF$1*B10,PlotData!$CB$3)</f>
        <v>-1</v>
      </c>
      <c r="AC10" s="473">
        <f>IF(ISNUMBER(System!$C11),PlotData!C11+ Normalkraft!$E$2*$AF$1*C10,PlotData!$CB$3)</f>
        <v>-0.39999999999999991</v>
      </c>
      <c r="AD10" s="473">
        <f>IF(ISNUMBER(System!$C11),PlotData!D11+ Normalkraft!$E$2*$AF$1*D10,PlotData!$CB$3)</f>
        <v>0.20000000000000018</v>
      </c>
      <c r="AE10" s="473">
        <f>IF(ISNUMBER(System!$C11),PlotData!E11+ Normalkraft!$E$2*$AF$1*E10,PlotData!$CB$3)</f>
        <v>0.80000000000000027</v>
      </c>
      <c r="AF10" s="473">
        <f>IF(ISNUMBER(System!$C11),PlotData!F11+Normalkraft!$E$2* $AF$1*F10,PlotData!$CB$3)</f>
        <v>1.4000000000000004</v>
      </c>
      <c r="AG10" s="473">
        <f>IF(ISNUMBER(System!$C11),PlotData!G11+ Normalkraft!$E$2*$AF$1*G10,PlotData!$CB$3)</f>
        <v>2.0000000000000004</v>
      </c>
      <c r="AH10" s="473">
        <f>IF(ISNUMBER(System!$C11),PlotData!H11+ Normalkraft!$E$2*$AF$1*H10,PlotData!$CB$3)</f>
        <v>2.6000000000000005</v>
      </c>
      <c r="AI10" s="473">
        <f>IF(ISNUMBER(System!$C11),PlotData!I11+ Normalkraft!$E$2*$AF$1*I10,PlotData!$CB$3)</f>
        <v>3.2000000000000006</v>
      </c>
      <c r="AJ10" s="473">
        <f>IF(ISNUMBER(System!$C11),PlotData!J11+ Normalkraft!$E$2*$AF$1*J10,PlotData!$CB$3)</f>
        <v>3.8000000000000007</v>
      </c>
      <c r="AK10" s="473">
        <f>IF(ISNUMBER(System!$C11),PlotData!K11+Normalkraft!$E$2* $AF$1*K10,PlotData!$CB$3)</f>
        <v>4.4000000000000004</v>
      </c>
      <c r="AL10" s="502">
        <f>IF(ISNUMBER(System!$C11),PlotData!L11+Normalkraft!$E$2* $AF$1*L10,PlotData!$CB$3)</f>
        <v>5</v>
      </c>
      <c r="AM10" s="501">
        <f>IF(ISNUMBER(System!$C11),PlotData!L11,PlotData!$CB$3)</f>
        <v>5</v>
      </c>
      <c r="AN10" s="473">
        <f>IF(ISNUMBER(System!$C11),PlotData!B11,PlotData!$CB$3)</f>
        <v>-1</v>
      </c>
      <c r="AO10" s="390">
        <f>IF(ISNUMBER(System!$C11),AB10,PlotData!$CB$3)</f>
        <v>-1</v>
      </c>
      <c r="AQ10" s="503">
        <v>8</v>
      </c>
      <c r="AR10" s="501">
        <f>IF(ISNUMBER(System!$C11),PlotData!O11+ Normalkraft!$E$2*$AF$1*O10,PlotData!$CB$4)</f>
        <v>-1.9999999999977796</v>
      </c>
      <c r="AS10" s="473">
        <f>IF(ISNUMBER(System!$C11),PlotData!P11+ Normalkraft!$E$2*$AF$1*P10,PlotData!$CB$4)</f>
        <v>-1.9999999999977796</v>
      </c>
      <c r="AT10" s="473">
        <f>IF(ISNUMBER(System!$C11),PlotData!Q11+ Normalkraft!$E$2*$AF$1*Q10,PlotData!$CB$4)</f>
        <v>-1.9999999999977796</v>
      </c>
      <c r="AU10" s="473">
        <f>IF(ISNUMBER(System!$C11),PlotData!R11+ Normalkraft!$E$2*$AF$1*R10,PlotData!$CB$4)</f>
        <v>-1.9999999999977796</v>
      </c>
      <c r="AV10" s="473">
        <f>IF(ISNUMBER(System!$C11),PlotData!S11+Normalkraft!$E$2* $AF$1*S10,PlotData!$CB$4)</f>
        <v>-1.9999999999977796</v>
      </c>
      <c r="AW10" s="473">
        <f>IF(ISNUMBER(System!$C11),PlotData!T11+ Normalkraft!$E$2*$AF$1*T10,PlotData!$CB$4)</f>
        <v>-1.9999999999977796</v>
      </c>
      <c r="AX10" s="473">
        <f>IF(ISNUMBER(System!$C11),PlotData!U11+Normalkraft!$E$2* $AF$1*U10,PlotData!$CB$4)</f>
        <v>-1.9999999999977796</v>
      </c>
      <c r="AY10" s="473">
        <f>IF(ISNUMBER(System!$C11),PlotData!V11+ Normalkraft!$E$2*$AF$1*V10,PlotData!$CB$4)</f>
        <v>-1.9999999999977796</v>
      </c>
      <c r="AZ10" s="473">
        <f>IF(ISNUMBER(System!$C11),PlotData!W11+ Normalkraft!$E$2*$AF$1*W10,PlotData!$CB$4)</f>
        <v>-1.9999999999977796</v>
      </c>
      <c r="BA10" s="473">
        <f>IF(ISNUMBER(System!$C11),PlotData!X11+ Normalkraft!$E$2*$AF$1*X10,PlotData!$CB$4)</f>
        <v>-1.9999999999977796</v>
      </c>
      <c r="BB10" s="502">
        <f>IF(ISNUMBER(System!$C11),PlotData!Y11+Normalkraft!$E$2*$AF$1*Y10,PlotData!$CB$4)</f>
        <v>-1.9999999999977796</v>
      </c>
      <c r="BC10" s="501">
        <f>IF(ISNUMBER(System!$C11),PlotData!Y11, PlotData!CB$4)</f>
        <v>-2</v>
      </c>
      <c r="BD10" s="473">
        <f>IF(ISNUMBER(System!$C11),PlotData!O11, PlotData!$CB$4)</f>
        <v>-2</v>
      </c>
      <c r="BE10" s="502">
        <f>IF(ISNUMBER(System!$C11), AR10,PlotData!$CB$4)</f>
        <v>-1.9999999999977796</v>
      </c>
      <c r="BH10" s="368">
        <f>BH6</f>
        <v>-13.4</v>
      </c>
      <c r="BI10" s="368">
        <f>BI6</f>
        <v>12.9</v>
      </c>
    </row>
    <row r="11" spans="1:61" x14ac:dyDescent="0.35">
      <c r="A11" s="500">
        <v>9</v>
      </c>
      <c r="B11" s="516">
        <v>0</v>
      </c>
      <c r="C11" s="517">
        <v>0</v>
      </c>
      <c r="D11" s="517">
        <v>0</v>
      </c>
      <c r="E11" s="517">
        <v>0</v>
      </c>
      <c r="F11" s="517">
        <v>0</v>
      </c>
      <c r="G11" s="517">
        <v>0</v>
      </c>
      <c r="H11" s="517">
        <v>0</v>
      </c>
      <c r="I11" s="517">
        <v>0</v>
      </c>
      <c r="J11" s="517">
        <v>0</v>
      </c>
      <c r="K11" s="517">
        <v>0</v>
      </c>
      <c r="L11" s="518">
        <v>0</v>
      </c>
      <c r="N11" s="500">
        <v>9</v>
      </c>
      <c r="O11" s="501">
        <v>0</v>
      </c>
      <c r="P11" s="473">
        <v>0</v>
      </c>
      <c r="Q11" s="473">
        <v>0</v>
      </c>
      <c r="R11" s="473">
        <v>0</v>
      </c>
      <c r="S11" s="473">
        <v>0</v>
      </c>
      <c r="T11" s="473">
        <v>0</v>
      </c>
      <c r="U11" s="473">
        <v>0</v>
      </c>
      <c r="V11" s="473">
        <v>0</v>
      </c>
      <c r="W11" s="473">
        <v>0</v>
      </c>
      <c r="X11" s="473">
        <v>0</v>
      </c>
      <c r="Y11" s="502">
        <v>0</v>
      </c>
      <c r="AA11" s="504">
        <v>9</v>
      </c>
      <c r="AB11" s="501">
        <f>IF(ISNUMBER(System!$C12),PlotData!B12+ Normalkraft!$E$2*$AF$1*B11,PlotData!$CB$3)</f>
        <v>-7</v>
      </c>
      <c r="AC11" s="473">
        <f>IF(ISNUMBER(System!$C12),PlotData!C12+ Normalkraft!$E$2*$AF$1*C11,PlotData!$CB$3)</f>
        <v>-6.4</v>
      </c>
      <c r="AD11" s="473">
        <f>IF(ISNUMBER(System!$C12),PlotData!D12+ Normalkraft!$E$2*$AF$1*D11,PlotData!$CB$3)</f>
        <v>-5.8000000000000007</v>
      </c>
      <c r="AE11" s="473">
        <f>IF(ISNUMBER(System!$C12),PlotData!E12+ Normalkraft!$E$2*$AF$1*E11,PlotData!$CB$3)</f>
        <v>-5.2000000000000011</v>
      </c>
      <c r="AF11" s="473">
        <f>IF(ISNUMBER(System!$C12),PlotData!F12+Normalkraft!$E$2* $AF$1*F11,PlotData!$CB$3)</f>
        <v>-4.6000000000000014</v>
      </c>
      <c r="AG11" s="473">
        <f>IF(ISNUMBER(System!$C12),PlotData!G12+ Normalkraft!$E$2*$AF$1*G11,PlotData!$CB$3)</f>
        <v>-4.0000000000000018</v>
      </c>
      <c r="AH11" s="473">
        <f>IF(ISNUMBER(System!$C12),PlotData!H12+ Normalkraft!$E$2*$AF$1*H11,PlotData!$CB$3)</f>
        <v>-3.4000000000000017</v>
      </c>
      <c r="AI11" s="473">
        <f>IF(ISNUMBER(System!$C12),PlotData!I12+ Normalkraft!$E$2*$AF$1*I11,PlotData!$CB$3)</f>
        <v>-2.8000000000000016</v>
      </c>
      <c r="AJ11" s="473">
        <f>IF(ISNUMBER(System!$C12),PlotData!J12+ Normalkraft!$E$2*$AF$1*J11,PlotData!$CB$3)</f>
        <v>-2.2000000000000015</v>
      </c>
      <c r="AK11" s="473">
        <f>IF(ISNUMBER(System!$C12),PlotData!K12+Normalkraft!$E$2* $AF$1*K11,PlotData!$CB$3)</f>
        <v>-1.6000000000000014</v>
      </c>
      <c r="AL11" s="502">
        <f>IF(ISNUMBER(System!$C12),PlotData!L12+Normalkraft!$E$2* $AF$1*L11,PlotData!$CB$3)</f>
        <v>-1.0000000000000013</v>
      </c>
      <c r="AM11" s="501">
        <f>IF(ISNUMBER(System!$C12),PlotData!L12,PlotData!$CB$3)</f>
        <v>-1.0000000000000013</v>
      </c>
      <c r="AN11" s="473">
        <f>IF(ISNUMBER(System!$C12),PlotData!B12,PlotData!$CB$3)</f>
        <v>-7</v>
      </c>
      <c r="AO11" s="390">
        <f>IF(ISNUMBER(System!$C12),AB11,PlotData!$CB$3)</f>
        <v>-7</v>
      </c>
      <c r="AQ11" s="503">
        <v>9</v>
      </c>
      <c r="AR11" s="501">
        <f>IF(ISNUMBER(System!$C12),PlotData!O12+ Normalkraft!$E$2*$AF$1*O11,PlotData!$CB$4)</f>
        <v>4</v>
      </c>
      <c r="AS11" s="473">
        <f>IF(ISNUMBER(System!$C12),PlotData!P12+ Normalkraft!$E$2*$AF$1*P11,PlotData!$CB$4)</f>
        <v>3.4</v>
      </c>
      <c r="AT11" s="473">
        <f>IF(ISNUMBER(System!$C12),PlotData!Q12+ Normalkraft!$E$2*$AF$1*Q11,PlotData!$CB$4)</f>
        <v>2.8</v>
      </c>
      <c r="AU11" s="473">
        <f>IF(ISNUMBER(System!$C12),PlotData!R12+ Normalkraft!$E$2*$AF$1*R11,PlotData!$CB$4)</f>
        <v>2.1999999999999997</v>
      </c>
      <c r="AV11" s="473">
        <f>IF(ISNUMBER(System!$C12),PlotData!S12+Normalkraft!$E$2* $AF$1*S11,PlotData!$CB$4)</f>
        <v>1.5999999999999996</v>
      </c>
      <c r="AW11" s="473">
        <f>IF(ISNUMBER(System!$C12),PlotData!T12+ Normalkraft!$E$2*$AF$1*T11,PlotData!$CB$4)</f>
        <v>0.99999999999999956</v>
      </c>
      <c r="AX11" s="473">
        <f>IF(ISNUMBER(System!$C12),PlotData!U12+Normalkraft!$E$2* $AF$1*U11,PlotData!$CB$4)</f>
        <v>0.39999999999999947</v>
      </c>
      <c r="AY11" s="473">
        <f>IF(ISNUMBER(System!$C12),PlotData!V12+ Normalkraft!$E$2*$AF$1*V11,PlotData!$CB$4)</f>
        <v>-0.20000000000000062</v>
      </c>
      <c r="AZ11" s="473">
        <f>IF(ISNUMBER(System!$C12),PlotData!W12+ Normalkraft!$E$2*$AF$1*W11,PlotData!$CB$4)</f>
        <v>-0.80000000000000071</v>
      </c>
      <c r="BA11" s="473">
        <f>IF(ISNUMBER(System!$C12),PlotData!X12+ Normalkraft!$E$2*$AF$1*X11,PlotData!$CB$4)</f>
        <v>-1.4000000000000008</v>
      </c>
      <c r="BB11" s="502">
        <f>IF(ISNUMBER(System!$C12),PlotData!Y12+Normalkraft!$E$2*$AF$1*Y11,PlotData!$CB$4)</f>
        <v>-2.0000000000000009</v>
      </c>
      <c r="BC11" s="501">
        <f>IF(ISNUMBER(System!$C12),PlotData!Y12, PlotData!CB$4)</f>
        <v>-2.0000000000000009</v>
      </c>
      <c r="BD11" s="473">
        <f>IF(ISNUMBER(System!$C12),PlotData!O12, PlotData!$CB$4)</f>
        <v>4</v>
      </c>
      <c r="BE11" s="502">
        <f>IF(ISNUMBER(System!$C12), AR11,PlotData!$CB$4)</f>
        <v>4</v>
      </c>
    </row>
    <row r="12" spans="1:61" x14ac:dyDescent="0.35">
      <c r="A12" s="500">
        <v>10</v>
      </c>
      <c r="B12" s="516">
        <v>-1.5700924586837752E-12</v>
      </c>
      <c r="C12" s="517">
        <v>-1.5700924586837752E-12</v>
      </c>
      <c r="D12" s="517">
        <v>-1.5700924586837752E-12</v>
      </c>
      <c r="E12" s="517">
        <v>-1.5700924586837752E-12</v>
      </c>
      <c r="F12" s="517">
        <v>-1.5700924586837752E-12</v>
      </c>
      <c r="G12" s="517">
        <v>-1.5700924586837752E-12</v>
      </c>
      <c r="H12" s="517">
        <v>-1.5700924586837752E-12</v>
      </c>
      <c r="I12" s="517">
        <v>-1.5700924586837752E-12</v>
      </c>
      <c r="J12" s="517">
        <v>-1.5700924586837752E-12</v>
      </c>
      <c r="K12" s="517">
        <v>-1.5700924586837752E-12</v>
      </c>
      <c r="L12" s="518">
        <v>-1.5700924586837752E-12</v>
      </c>
      <c r="N12" s="500">
        <v>10</v>
      </c>
      <c r="O12" s="501">
        <v>-1.5700924586837752E-12</v>
      </c>
      <c r="P12" s="473">
        <v>-1.5700924586837752E-12</v>
      </c>
      <c r="Q12" s="473">
        <v>-1.5700924586837752E-12</v>
      </c>
      <c r="R12" s="473">
        <v>-1.5700924586837752E-12</v>
      </c>
      <c r="S12" s="473">
        <v>-1.5700924586837752E-12</v>
      </c>
      <c r="T12" s="473">
        <v>-1.5700924586837752E-12</v>
      </c>
      <c r="U12" s="473">
        <v>-1.5700924586837752E-12</v>
      </c>
      <c r="V12" s="473">
        <v>-1.5700924586837752E-12</v>
      </c>
      <c r="W12" s="473">
        <v>-1.5700924586837752E-12</v>
      </c>
      <c r="X12" s="473">
        <v>-1.5700924586837752E-12</v>
      </c>
      <c r="Y12" s="502">
        <v>-1.5700924586837752E-12</v>
      </c>
      <c r="AA12" s="504">
        <v>10</v>
      </c>
      <c r="AB12" s="501">
        <f>IF(ISNUMBER(System!$C13),PlotData!B13+ Normalkraft!$E$2*$AF$1*B12,PlotData!$CB$3)</f>
        <v>-1.0000000000015701</v>
      </c>
      <c r="AC12" s="473">
        <f>IF(ISNUMBER(System!$C13),PlotData!C13+ Normalkraft!$E$2*$AF$1*C12,PlotData!$CB$3)</f>
        <v>-0.40000000000156999</v>
      </c>
      <c r="AD12" s="473">
        <f>IF(ISNUMBER(System!$C13),PlotData!D13+ Normalkraft!$E$2*$AF$1*D12,PlotData!$CB$3)</f>
        <v>0.19999999999843007</v>
      </c>
      <c r="AE12" s="473">
        <f>IF(ISNUMBER(System!$C13),PlotData!E13+ Normalkraft!$E$2*$AF$1*E12,PlotData!$CB$3)</f>
        <v>0.79999999999843019</v>
      </c>
      <c r="AF12" s="473">
        <f>IF(ISNUMBER(System!$C13),PlotData!F13+Normalkraft!$E$2* $AF$1*F12,PlotData!$CB$3)</f>
        <v>1.3999999999984303</v>
      </c>
      <c r="AG12" s="473">
        <f>IF(ISNUMBER(System!$C13),PlotData!G13+ Normalkraft!$E$2*$AF$1*G12,PlotData!$CB$3)</f>
        <v>1.9999999999984304</v>
      </c>
      <c r="AH12" s="473">
        <f>IF(ISNUMBER(System!$C13),PlotData!H13+ Normalkraft!$E$2*$AF$1*H12,PlotData!$CB$3)</f>
        <v>2.5999999999984302</v>
      </c>
      <c r="AI12" s="473">
        <f>IF(ISNUMBER(System!$C13),PlotData!I13+ Normalkraft!$E$2*$AF$1*I12,PlotData!$CB$3)</f>
        <v>3.1999999999984303</v>
      </c>
      <c r="AJ12" s="473">
        <f>IF(ISNUMBER(System!$C13),PlotData!J13+ Normalkraft!$E$2*$AF$1*J12,PlotData!$CB$3)</f>
        <v>3.7999999999984304</v>
      </c>
      <c r="AK12" s="473">
        <f>IF(ISNUMBER(System!$C13),PlotData!K13+Normalkraft!$E$2* $AF$1*K12,PlotData!$CB$3)</f>
        <v>4.3999999999984301</v>
      </c>
      <c r="AL12" s="502">
        <f>IF(ISNUMBER(System!$C13),PlotData!L13+Normalkraft!$E$2* $AF$1*L12,PlotData!$CB$3)</f>
        <v>4.9999999999984297</v>
      </c>
      <c r="AM12" s="501">
        <f>IF(ISNUMBER(System!$C13),PlotData!L13,PlotData!$CB$3)</f>
        <v>5</v>
      </c>
      <c r="AN12" s="473">
        <f>IF(ISNUMBER(System!$C13),PlotData!B13,PlotData!$CB$3)</f>
        <v>-1</v>
      </c>
      <c r="AO12" s="390">
        <f>IF(ISNUMBER(System!$C13),AB12,PlotData!$CB$3)</f>
        <v>-1.0000000000015701</v>
      </c>
      <c r="AQ12" s="503">
        <v>10</v>
      </c>
      <c r="AR12" s="501">
        <f>IF(ISNUMBER(System!$C13),PlotData!O13+ Normalkraft!$E$2*$AF$1*O12,PlotData!$CB$4)</f>
        <v>3.9999999999984297</v>
      </c>
      <c r="AS12" s="473">
        <f>IF(ISNUMBER(System!$C13),PlotData!P13+ Normalkraft!$E$2*$AF$1*P12,PlotData!$CB$4)</f>
        <v>3.3999999999984296</v>
      </c>
      <c r="AT12" s="473">
        <f>IF(ISNUMBER(System!$C13),PlotData!Q13+ Normalkraft!$E$2*$AF$1*Q12,PlotData!$CB$4)</f>
        <v>2.7999999999984295</v>
      </c>
      <c r="AU12" s="473">
        <f>IF(ISNUMBER(System!$C13),PlotData!R13+ Normalkraft!$E$2*$AF$1*R12,PlotData!$CB$4)</f>
        <v>2.1999999999984294</v>
      </c>
      <c r="AV12" s="473">
        <f>IF(ISNUMBER(System!$C13),PlotData!S13+Normalkraft!$E$2* $AF$1*S12,PlotData!$CB$4)</f>
        <v>1.5999999999984296</v>
      </c>
      <c r="AW12" s="473">
        <f>IF(ISNUMBER(System!$C13),PlotData!T13+ Normalkraft!$E$2*$AF$1*T12,PlotData!$CB$4)</f>
        <v>0.99999999999842948</v>
      </c>
      <c r="AX12" s="473">
        <f>IF(ISNUMBER(System!$C13),PlotData!U13+Normalkraft!$E$2* $AF$1*U12,PlotData!$CB$4)</f>
        <v>0.39999999999842939</v>
      </c>
      <c r="AY12" s="473">
        <f>IF(ISNUMBER(System!$C13),PlotData!V13+ Normalkraft!$E$2*$AF$1*V12,PlotData!$CB$4)</f>
        <v>-0.20000000000157073</v>
      </c>
      <c r="AZ12" s="473">
        <f>IF(ISNUMBER(System!$C13),PlotData!W13+ Normalkraft!$E$2*$AF$1*W12,PlotData!$CB$4)</f>
        <v>-0.80000000000157079</v>
      </c>
      <c r="BA12" s="473">
        <f>IF(ISNUMBER(System!$C13),PlotData!X13+ Normalkraft!$E$2*$AF$1*X12,PlotData!$CB$4)</f>
        <v>-1.4000000000015709</v>
      </c>
      <c r="BB12" s="502">
        <f>IF(ISNUMBER(System!$C13),PlotData!Y13+Normalkraft!$E$2*$AF$1*Y12,PlotData!$CB$4)</f>
        <v>-2.0000000000015712</v>
      </c>
      <c r="BC12" s="501">
        <f>IF(ISNUMBER(System!$C13),PlotData!Y13, PlotData!CB$4)</f>
        <v>-2.0000000000000009</v>
      </c>
      <c r="BD12" s="473">
        <f>IF(ISNUMBER(System!$C13),PlotData!O13, PlotData!$CB$4)</f>
        <v>4</v>
      </c>
      <c r="BE12" s="502">
        <f>IF(ISNUMBER(System!$C13), AR12,PlotData!$CB$4)</f>
        <v>3.9999999999984297</v>
      </c>
    </row>
    <row r="13" spans="1:61" x14ac:dyDescent="0.35">
      <c r="A13" s="500">
        <v>11</v>
      </c>
      <c r="B13" s="516"/>
      <c r="C13" s="517"/>
      <c r="D13" s="517"/>
      <c r="E13" s="517"/>
      <c r="F13" s="517"/>
      <c r="G13" s="517"/>
      <c r="H13" s="517"/>
      <c r="I13" s="517"/>
      <c r="J13" s="517"/>
      <c r="K13" s="517"/>
      <c r="L13" s="518"/>
      <c r="N13" s="500">
        <v>11</v>
      </c>
      <c r="O13" s="501"/>
      <c r="P13" s="473"/>
      <c r="Q13" s="473"/>
      <c r="R13" s="473"/>
      <c r="S13" s="473"/>
      <c r="T13" s="473"/>
      <c r="U13" s="473"/>
      <c r="V13" s="473"/>
      <c r="W13" s="473"/>
      <c r="X13" s="473"/>
      <c r="Y13" s="502"/>
      <c r="AA13" s="504">
        <v>11</v>
      </c>
      <c r="AB13" s="501">
        <f>IF(ISNUMBER(System!$C14),PlotData!B14+ Normalkraft!$E$2*$AF$1*B13,PlotData!$CB$3)</f>
        <v>-1.5</v>
      </c>
      <c r="AC13" s="473">
        <f>IF(ISNUMBER(System!$C14),PlotData!C14+ Normalkraft!$E$2*$AF$1*C13,PlotData!$CB$3)</f>
        <v>-1.5</v>
      </c>
      <c r="AD13" s="473">
        <f>IF(ISNUMBER(System!$C14),PlotData!D14+ Normalkraft!$E$2*$AF$1*D13,PlotData!$CB$3)</f>
        <v>-1.5</v>
      </c>
      <c r="AE13" s="473">
        <f>IF(ISNUMBER(System!$C14),PlotData!E14+ Normalkraft!$E$2*$AF$1*E13,PlotData!$CB$3)</f>
        <v>-1.5</v>
      </c>
      <c r="AF13" s="473">
        <f>IF(ISNUMBER(System!$C14),PlotData!F14+Normalkraft!$E$2* $AF$1*F13,PlotData!$CB$3)</f>
        <v>-1.5</v>
      </c>
      <c r="AG13" s="473">
        <f>IF(ISNUMBER(System!$C14),PlotData!G14+ Normalkraft!$E$2*$AF$1*G13,PlotData!$CB$3)</f>
        <v>-1.5</v>
      </c>
      <c r="AH13" s="473">
        <f>IF(ISNUMBER(System!$C14),PlotData!H14+ Normalkraft!$E$2*$AF$1*H13,PlotData!$CB$3)</f>
        <v>-1.5</v>
      </c>
      <c r="AI13" s="473">
        <f>IF(ISNUMBER(System!$C14),PlotData!I14+ Normalkraft!$E$2*$AF$1*I13,PlotData!$CB$3)</f>
        <v>-1.5</v>
      </c>
      <c r="AJ13" s="473">
        <f>IF(ISNUMBER(System!$C14),PlotData!J14+ Normalkraft!$E$2*$AF$1*J13,PlotData!$CB$3)</f>
        <v>-1.5</v>
      </c>
      <c r="AK13" s="473">
        <f>IF(ISNUMBER(System!$C14),PlotData!K14+Normalkraft!$E$2* $AF$1*K13,PlotData!$CB$3)</f>
        <v>-1.5</v>
      </c>
      <c r="AL13" s="502">
        <f>IF(ISNUMBER(System!$C14),PlotData!L14+Normalkraft!$E$2* $AF$1*L13,PlotData!$CB$3)</f>
        <v>-1.5</v>
      </c>
      <c r="AM13" s="501">
        <f>IF(ISNUMBER(System!$C14),PlotData!L14,PlotData!$CB$3)</f>
        <v>-1.5</v>
      </c>
      <c r="AN13" s="473">
        <f>IF(ISNUMBER(System!$C14),PlotData!B14,PlotData!$CB$3)</f>
        <v>-1.5</v>
      </c>
      <c r="AO13" s="390">
        <f>IF(ISNUMBER(System!$C14),AB13,PlotData!$CB$3)</f>
        <v>-1.5</v>
      </c>
      <c r="AQ13" s="503">
        <v>11</v>
      </c>
      <c r="AR13" s="501">
        <f>IF(ISNUMBER(System!$C14),PlotData!O14+ Normalkraft!$E$2*$AF$1*O13,PlotData!$CB$4)</f>
        <v>1</v>
      </c>
      <c r="AS13" s="473">
        <f>IF(ISNUMBER(System!$C14),PlotData!P14+ Normalkraft!$E$2*$AF$1*P13,PlotData!$CB$4)</f>
        <v>1</v>
      </c>
      <c r="AT13" s="473">
        <f>IF(ISNUMBER(System!$C14),PlotData!Q14+ Normalkraft!$E$2*$AF$1*Q13,PlotData!$CB$4)</f>
        <v>1</v>
      </c>
      <c r="AU13" s="473">
        <f>IF(ISNUMBER(System!$C14),PlotData!R14+ Normalkraft!$E$2*$AF$1*R13,PlotData!$CB$4)</f>
        <v>1</v>
      </c>
      <c r="AV13" s="473">
        <f>IF(ISNUMBER(System!$C14),PlotData!S14+Normalkraft!$E$2* $AF$1*S13,PlotData!$CB$4)</f>
        <v>1</v>
      </c>
      <c r="AW13" s="473">
        <f>IF(ISNUMBER(System!$C14),PlotData!T14+ Normalkraft!$E$2*$AF$1*T13,PlotData!$CB$4)</f>
        <v>1</v>
      </c>
      <c r="AX13" s="473">
        <f>IF(ISNUMBER(System!$C14),PlotData!U14+Normalkraft!$E$2* $AF$1*U13,PlotData!$CB$4)</f>
        <v>1</v>
      </c>
      <c r="AY13" s="473">
        <f>IF(ISNUMBER(System!$C14),PlotData!V14+ Normalkraft!$E$2*$AF$1*V13,PlotData!$CB$4)</f>
        <v>1</v>
      </c>
      <c r="AZ13" s="473">
        <f>IF(ISNUMBER(System!$C14),PlotData!W14+ Normalkraft!$E$2*$AF$1*W13,PlotData!$CB$4)</f>
        <v>1</v>
      </c>
      <c r="BA13" s="473">
        <f>IF(ISNUMBER(System!$C14),PlotData!X14+ Normalkraft!$E$2*$AF$1*X13,PlotData!$CB$4)</f>
        <v>1</v>
      </c>
      <c r="BB13" s="502">
        <f>IF(ISNUMBER(System!$C14),PlotData!Y14+Normalkraft!$E$2*$AF$1*Y13,PlotData!$CB$4)</f>
        <v>1</v>
      </c>
      <c r="BC13" s="501">
        <f>IF(ISNUMBER(System!$C14),PlotData!Y14, PlotData!CB$4)</f>
        <v>1</v>
      </c>
      <c r="BD13" s="473">
        <f>IF(ISNUMBER(System!$C14),PlotData!O14, PlotData!$CB$4)</f>
        <v>1</v>
      </c>
      <c r="BE13" s="502">
        <f>IF(ISNUMBER(System!$C14), AR13,PlotData!$CB$4)</f>
        <v>1</v>
      </c>
      <c r="BH13" s="368">
        <f>ROUNDUP(BH2,1)</f>
        <v>-1.5</v>
      </c>
    </row>
    <row r="14" spans="1:61" x14ac:dyDescent="0.35">
      <c r="A14" s="500">
        <v>12</v>
      </c>
      <c r="B14" s="516"/>
      <c r="C14" s="517"/>
      <c r="D14" s="517"/>
      <c r="E14" s="517"/>
      <c r="F14" s="517"/>
      <c r="G14" s="517"/>
      <c r="H14" s="517"/>
      <c r="I14" s="517"/>
      <c r="J14" s="517"/>
      <c r="K14" s="517"/>
      <c r="L14" s="518"/>
      <c r="N14" s="500">
        <v>12</v>
      </c>
      <c r="O14" s="501"/>
      <c r="P14" s="473"/>
      <c r="Q14" s="473"/>
      <c r="R14" s="473"/>
      <c r="S14" s="473"/>
      <c r="T14" s="473"/>
      <c r="U14" s="473"/>
      <c r="V14" s="473"/>
      <c r="W14" s="473"/>
      <c r="X14" s="473"/>
      <c r="Y14" s="502"/>
      <c r="AA14" s="504">
        <v>12</v>
      </c>
      <c r="AB14" s="501">
        <f>IF(ISNUMBER(System!$C15),PlotData!B15+ Normalkraft!$E$2*$AF$1*B14,PlotData!$CB$3)</f>
        <v>-1.5</v>
      </c>
      <c r="AC14" s="473">
        <f>IF(ISNUMBER(System!$C15),PlotData!C15+ Normalkraft!$E$2*$AF$1*C14,PlotData!$CB$3)</f>
        <v>-1.5</v>
      </c>
      <c r="AD14" s="473">
        <f>IF(ISNUMBER(System!$C15),PlotData!D15+ Normalkraft!$E$2*$AF$1*D14,PlotData!$CB$3)</f>
        <v>-1.5</v>
      </c>
      <c r="AE14" s="473">
        <f>IF(ISNUMBER(System!$C15),PlotData!E15+ Normalkraft!$E$2*$AF$1*E14,PlotData!$CB$3)</f>
        <v>-1.5</v>
      </c>
      <c r="AF14" s="473">
        <f>IF(ISNUMBER(System!$C15),PlotData!F15+Normalkraft!$E$2* $AF$1*F14,PlotData!$CB$3)</f>
        <v>-1.5</v>
      </c>
      <c r="AG14" s="473">
        <f>IF(ISNUMBER(System!$C15),PlotData!G15+ Normalkraft!$E$2*$AF$1*G14,PlotData!$CB$3)</f>
        <v>-1.5</v>
      </c>
      <c r="AH14" s="473">
        <f>IF(ISNUMBER(System!$C15),PlotData!H15+ Normalkraft!$E$2*$AF$1*H14,PlotData!$CB$3)</f>
        <v>-1.5</v>
      </c>
      <c r="AI14" s="473">
        <f>IF(ISNUMBER(System!$C15),PlotData!I15+ Normalkraft!$E$2*$AF$1*I14,PlotData!$CB$3)</f>
        <v>-1.5</v>
      </c>
      <c r="AJ14" s="473">
        <f>IF(ISNUMBER(System!$C15),PlotData!J15+ Normalkraft!$E$2*$AF$1*J14,PlotData!$CB$3)</f>
        <v>-1.5</v>
      </c>
      <c r="AK14" s="473">
        <f>IF(ISNUMBER(System!$C15),PlotData!K15+Normalkraft!$E$2* $AF$1*K14,PlotData!$CB$3)</f>
        <v>-1.5</v>
      </c>
      <c r="AL14" s="502">
        <f>IF(ISNUMBER(System!$C15),PlotData!L15+Normalkraft!$E$2* $AF$1*L14,PlotData!$CB$3)</f>
        <v>-1.5</v>
      </c>
      <c r="AM14" s="501">
        <f>IF(ISNUMBER(System!$C15),PlotData!L15,PlotData!$CB$3)</f>
        <v>-1.5</v>
      </c>
      <c r="AN14" s="473">
        <f>IF(ISNUMBER(System!$C15),PlotData!B15,PlotData!$CB$3)</f>
        <v>-1.5</v>
      </c>
      <c r="AO14" s="390">
        <f>IF(ISNUMBER(System!$C15),AB14,PlotData!$CB$3)</f>
        <v>-1.5</v>
      </c>
      <c r="AQ14" s="503">
        <v>12</v>
      </c>
      <c r="AR14" s="501">
        <f>IF(ISNUMBER(System!$C15),PlotData!O15+ Normalkraft!$E$2*$AF$1*O14,PlotData!$CB$4)</f>
        <v>1</v>
      </c>
      <c r="AS14" s="473">
        <f>IF(ISNUMBER(System!$C15),PlotData!P15+ Normalkraft!$E$2*$AF$1*P14,PlotData!$CB$4)</f>
        <v>1</v>
      </c>
      <c r="AT14" s="473">
        <f>IF(ISNUMBER(System!$C15),PlotData!Q15+ Normalkraft!$E$2*$AF$1*Q14,PlotData!$CB$4)</f>
        <v>1</v>
      </c>
      <c r="AU14" s="473">
        <f>IF(ISNUMBER(System!$C15),PlotData!R15+ Normalkraft!$E$2*$AF$1*R14,PlotData!$CB$4)</f>
        <v>1</v>
      </c>
      <c r="AV14" s="473">
        <f>IF(ISNUMBER(System!$C15),PlotData!S15+Normalkraft!$E$2* $AF$1*S14,PlotData!$CB$4)</f>
        <v>1</v>
      </c>
      <c r="AW14" s="473">
        <f>IF(ISNUMBER(System!$C15),PlotData!T15+ Normalkraft!$E$2*$AF$1*T14,PlotData!$CB$4)</f>
        <v>1</v>
      </c>
      <c r="AX14" s="473">
        <f>IF(ISNUMBER(System!$C15),PlotData!U15+Normalkraft!$E$2* $AF$1*U14,PlotData!$CB$4)</f>
        <v>1</v>
      </c>
      <c r="AY14" s="473">
        <f>IF(ISNUMBER(System!$C15),PlotData!V15+ Normalkraft!$E$2*$AF$1*V14,PlotData!$CB$4)</f>
        <v>1</v>
      </c>
      <c r="AZ14" s="473">
        <f>IF(ISNUMBER(System!$C15),PlotData!W15+ Normalkraft!$E$2*$AF$1*W14,PlotData!$CB$4)</f>
        <v>1</v>
      </c>
      <c r="BA14" s="473">
        <f>IF(ISNUMBER(System!$C15),PlotData!X15+ Normalkraft!$E$2*$AF$1*X14,PlotData!$CB$4)</f>
        <v>1</v>
      </c>
      <c r="BB14" s="502">
        <f>IF(ISNUMBER(System!$C15),PlotData!Y15+Normalkraft!$E$2*$AF$1*Y14,PlotData!$CB$4)</f>
        <v>1</v>
      </c>
      <c r="BC14" s="501">
        <f>IF(ISNUMBER(System!$C15),PlotData!Y15, PlotData!CB$4)</f>
        <v>1</v>
      </c>
      <c r="BD14" s="473">
        <f>IF(ISNUMBER(System!$C15),PlotData!O15, PlotData!$CB$4)</f>
        <v>1</v>
      </c>
      <c r="BE14" s="502">
        <f>IF(ISNUMBER(System!$C15), AR14,PlotData!$CB$4)</f>
        <v>1</v>
      </c>
      <c r="BH14" s="368">
        <f>ROUNDUP(BH3,1)</f>
        <v>1</v>
      </c>
    </row>
    <row r="15" spans="1:61" x14ac:dyDescent="0.35">
      <c r="A15" s="500">
        <v>13</v>
      </c>
      <c r="B15" s="516"/>
      <c r="C15" s="517"/>
      <c r="D15" s="517"/>
      <c r="E15" s="517"/>
      <c r="F15" s="517"/>
      <c r="G15" s="517"/>
      <c r="H15" s="517"/>
      <c r="I15" s="517"/>
      <c r="J15" s="517"/>
      <c r="K15" s="517"/>
      <c r="L15" s="518"/>
      <c r="N15" s="500">
        <v>13</v>
      </c>
      <c r="O15" s="501"/>
      <c r="P15" s="473"/>
      <c r="Q15" s="473"/>
      <c r="R15" s="473"/>
      <c r="S15" s="473"/>
      <c r="T15" s="473"/>
      <c r="U15" s="473"/>
      <c r="V15" s="473"/>
      <c r="W15" s="473"/>
      <c r="X15" s="473"/>
      <c r="Y15" s="502"/>
      <c r="AA15" s="504">
        <v>13</v>
      </c>
      <c r="AB15" s="501">
        <f>IF(ISNUMBER(System!$C16),PlotData!B16+ Normalkraft!$E$2*$AF$1*B15,PlotData!$CB$3)</f>
        <v>-1.5</v>
      </c>
      <c r="AC15" s="473">
        <f>IF(ISNUMBER(System!$C16),PlotData!C16+ Normalkraft!$E$2*$AF$1*C15,PlotData!$CB$3)</f>
        <v>-1.5</v>
      </c>
      <c r="AD15" s="473">
        <f>IF(ISNUMBER(System!$C16),PlotData!D16+ Normalkraft!$E$2*$AF$1*D15,PlotData!$CB$3)</f>
        <v>-1.5</v>
      </c>
      <c r="AE15" s="473">
        <f>IF(ISNUMBER(System!$C16),PlotData!E16+ Normalkraft!$E$2*$AF$1*E15,PlotData!$CB$3)</f>
        <v>-1.5</v>
      </c>
      <c r="AF15" s="473">
        <f>IF(ISNUMBER(System!$C16),PlotData!F16+Normalkraft!$E$2* $AF$1*F15,PlotData!$CB$3)</f>
        <v>-1.5</v>
      </c>
      <c r="AG15" s="473">
        <f>IF(ISNUMBER(System!$C16),PlotData!G16+ Normalkraft!$E$2*$AF$1*G15,PlotData!$CB$3)</f>
        <v>-1.5</v>
      </c>
      <c r="AH15" s="473">
        <f>IF(ISNUMBER(System!$C16),PlotData!H16+ Normalkraft!$E$2*$AF$1*H15,PlotData!$CB$3)</f>
        <v>-1.5</v>
      </c>
      <c r="AI15" s="473">
        <f>IF(ISNUMBER(System!$C16),PlotData!I16+ Normalkraft!$E$2*$AF$1*I15,PlotData!$CB$3)</f>
        <v>-1.5</v>
      </c>
      <c r="AJ15" s="473">
        <f>IF(ISNUMBER(System!$C16),PlotData!J16+ Normalkraft!$E$2*$AF$1*J15,PlotData!$CB$3)</f>
        <v>-1.5</v>
      </c>
      <c r="AK15" s="473">
        <f>IF(ISNUMBER(System!$C16),PlotData!K16+Normalkraft!$E$2* $AF$1*K15,PlotData!$CB$3)</f>
        <v>-1.5</v>
      </c>
      <c r="AL15" s="502">
        <f>IF(ISNUMBER(System!$C16),PlotData!L16+Normalkraft!$E$2* $AF$1*L15,PlotData!$CB$3)</f>
        <v>-1.5</v>
      </c>
      <c r="AM15" s="501">
        <f>IF(ISNUMBER(System!$C16),PlotData!L16,PlotData!$CB$3)</f>
        <v>-1.5</v>
      </c>
      <c r="AN15" s="473">
        <f>IF(ISNUMBER(System!$C16),PlotData!B16,PlotData!$CB$3)</f>
        <v>-1.5</v>
      </c>
      <c r="AO15" s="390">
        <f>IF(ISNUMBER(System!$C16),AB15,PlotData!$CB$3)</f>
        <v>-1.5</v>
      </c>
      <c r="AQ15" s="503">
        <v>13</v>
      </c>
      <c r="AR15" s="501">
        <f>IF(ISNUMBER(System!$C16),PlotData!O16+ Normalkraft!$E$2*$AF$1*O15,PlotData!$CB$4)</f>
        <v>1</v>
      </c>
      <c r="AS15" s="473">
        <f>IF(ISNUMBER(System!$C16),PlotData!P16+ Normalkraft!$E$2*$AF$1*P15,PlotData!$CB$4)</f>
        <v>1</v>
      </c>
      <c r="AT15" s="473">
        <f>IF(ISNUMBER(System!$C16),PlotData!Q16+ Normalkraft!$E$2*$AF$1*Q15,PlotData!$CB$4)</f>
        <v>1</v>
      </c>
      <c r="AU15" s="473">
        <f>IF(ISNUMBER(System!$C16),PlotData!R16+ Normalkraft!$E$2*$AF$1*R15,PlotData!$CB$4)</f>
        <v>1</v>
      </c>
      <c r="AV15" s="473">
        <f>IF(ISNUMBER(System!$C16),PlotData!S16+Normalkraft!$E$2* $AF$1*S15,PlotData!$CB$4)</f>
        <v>1</v>
      </c>
      <c r="AW15" s="473">
        <f>IF(ISNUMBER(System!$C16),PlotData!T16+ Normalkraft!$E$2*$AF$1*T15,PlotData!$CB$4)</f>
        <v>1</v>
      </c>
      <c r="AX15" s="473">
        <f>IF(ISNUMBER(System!$C16),PlotData!U16+Normalkraft!$E$2* $AF$1*U15,PlotData!$CB$4)</f>
        <v>1</v>
      </c>
      <c r="AY15" s="473">
        <f>IF(ISNUMBER(System!$C16),PlotData!V16+ Normalkraft!$E$2*$AF$1*V15,PlotData!$CB$4)</f>
        <v>1</v>
      </c>
      <c r="AZ15" s="473">
        <f>IF(ISNUMBER(System!$C16),PlotData!W16+ Normalkraft!$E$2*$AF$1*W15,PlotData!$CB$4)</f>
        <v>1</v>
      </c>
      <c r="BA15" s="473">
        <f>IF(ISNUMBER(System!$C16),PlotData!X16+ Normalkraft!$E$2*$AF$1*X15,PlotData!$CB$4)</f>
        <v>1</v>
      </c>
      <c r="BB15" s="502">
        <f>IF(ISNUMBER(System!$C16),PlotData!Y16+Normalkraft!$E$2*$AF$1*Y15,PlotData!$CB$4)</f>
        <v>1</v>
      </c>
      <c r="BC15" s="501">
        <f>IF(ISNUMBER(System!$C16),PlotData!Y16, PlotData!CB$4)</f>
        <v>1</v>
      </c>
      <c r="BD15" s="473">
        <f>IF(ISNUMBER(System!$C16),PlotData!O16, PlotData!$CB$4)</f>
        <v>1</v>
      </c>
      <c r="BE15" s="502">
        <f>IF(ISNUMBER(System!$C16), AR15,PlotData!$CB$4)</f>
        <v>1</v>
      </c>
      <c r="BH15" s="368">
        <f>ROUNDUP(BH4,1)</f>
        <v>11.9</v>
      </c>
    </row>
    <row r="16" spans="1:61" x14ac:dyDescent="0.35">
      <c r="A16" s="500">
        <v>14</v>
      </c>
      <c r="B16" s="516"/>
      <c r="C16" s="517"/>
      <c r="D16" s="517"/>
      <c r="E16" s="517"/>
      <c r="F16" s="517"/>
      <c r="G16" s="517"/>
      <c r="H16" s="517"/>
      <c r="I16" s="517"/>
      <c r="J16" s="517"/>
      <c r="K16" s="517"/>
      <c r="L16" s="518"/>
      <c r="N16" s="500">
        <v>14</v>
      </c>
      <c r="O16" s="501"/>
      <c r="P16" s="473"/>
      <c r="Q16" s="473"/>
      <c r="R16" s="473"/>
      <c r="S16" s="473"/>
      <c r="T16" s="473"/>
      <c r="U16" s="473"/>
      <c r="V16" s="473"/>
      <c r="W16" s="473"/>
      <c r="X16" s="473"/>
      <c r="Y16" s="502"/>
      <c r="AA16" s="504">
        <v>14</v>
      </c>
      <c r="AB16" s="501">
        <f>IF(ISNUMBER(System!$C17),PlotData!B17+ Normalkraft!$E$2*$AF$1*B16,PlotData!$CB$3)</f>
        <v>-1.5</v>
      </c>
      <c r="AC16" s="473">
        <f>IF(ISNUMBER(System!$C17),PlotData!C17+ Normalkraft!$E$2*$AF$1*C16,PlotData!$CB$3)</f>
        <v>-1.5</v>
      </c>
      <c r="AD16" s="473">
        <f>IF(ISNUMBER(System!$C17),PlotData!D17+ Normalkraft!$E$2*$AF$1*D16,PlotData!$CB$3)</f>
        <v>-1.5</v>
      </c>
      <c r="AE16" s="473">
        <f>IF(ISNUMBER(System!$C17),PlotData!E17+ Normalkraft!$E$2*$AF$1*E16,PlotData!$CB$3)</f>
        <v>-1.5</v>
      </c>
      <c r="AF16" s="473">
        <f>IF(ISNUMBER(System!$C17),PlotData!F17+Normalkraft!$E$2* $AF$1*F16,PlotData!$CB$3)</f>
        <v>-1.5</v>
      </c>
      <c r="AG16" s="473">
        <f>IF(ISNUMBER(System!$C17),PlotData!G17+ Normalkraft!$E$2*$AF$1*G16,PlotData!$CB$3)</f>
        <v>-1.5</v>
      </c>
      <c r="AH16" s="473">
        <f>IF(ISNUMBER(System!$C17),PlotData!H17+ Normalkraft!$E$2*$AF$1*H16,PlotData!$CB$3)</f>
        <v>-1.5</v>
      </c>
      <c r="AI16" s="473">
        <f>IF(ISNUMBER(System!$C17),PlotData!I17+ Normalkraft!$E$2*$AF$1*I16,PlotData!$CB$3)</f>
        <v>-1.5</v>
      </c>
      <c r="AJ16" s="473">
        <f>IF(ISNUMBER(System!$C17),PlotData!J17+ Normalkraft!$E$2*$AF$1*J16,PlotData!$CB$3)</f>
        <v>-1.5</v>
      </c>
      <c r="AK16" s="473">
        <f>IF(ISNUMBER(System!$C17),PlotData!K17+Normalkraft!$E$2* $AF$1*K16,PlotData!$CB$3)</f>
        <v>-1.5</v>
      </c>
      <c r="AL16" s="502">
        <f>IF(ISNUMBER(System!$C17),PlotData!L17+Normalkraft!$E$2* $AF$1*L16,PlotData!$CB$3)</f>
        <v>-1.5</v>
      </c>
      <c r="AM16" s="501">
        <f>IF(ISNUMBER(System!$C17),PlotData!L17,PlotData!$CB$3)</f>
        <v>-1.5</v>
      </c>
      <c r="AN16" s="473">
        <f>IF(ISNUMBER(System!$C17),PlotData!B17,PlotData!$CB$3)</f>
        <v>-1.5</v>
      </c>
      <c r="AO16" s="390">
        <f>IF(ISNUMBER(System!$C17),AB16,PlotData!$CB$3)</f>
        <v>-1.5</v>
      </c>
      <c r="AQ16" s="503">
        <v>14</v>
      </c>
      <c r="AR16" s="501">
        <f>IF(ISNUMBER(System!$C17),PlotData!O17+ Normalkraft!$E$2*$AF$1*O16,PlotData!$CB$4)</f>
        <v>1</v>
      </c>
      <c r="AS16" s="473">
        <f>IF(ISNUMBER(System!$C17),PlotData!P17+ Normalkraft!$E$2*$AF$1*P16,PlotData!$CB$4)</f>
        <v>1</v>
      </c>
      <c r="AT16" s="473">
        <f>IF(ISNUMBER(System!$C17),PlotData!Q17+ Normalkraft!$E$2*$AF$1*Q16,PlotData!$CB$4)</f>
        <v>1</v>
      </c>
      <c r="AU16" s="473">
        <f>IF(ISNUMBER(System!$C17),PlotData!R17+ Normalkraft!$E$2*$AF$1*R16,PlotData!$CB$4)</f>
        <v>1</v>
      </c>
      <c r="AV16" s="473">
        <f>IF(ISNUMBER(System!$C17),PlotData!S17+Normalkraft!$E$2* $AF$1*S16,PlotData!$CB$4)</f>
        <v>1</v>
      </c>
      <c r="AW16" s="473">
        <f>IF(ISNUMBER(System!$C17),PlotData!T17+ Normalkraft!$E$2*$AF$1*T16,PlotData!$CB$4)</f>
        <v>1</v>
      </c>
      <c r="AX16" s="473">
        <f>IF(ISNUMBER(System!$C17),PlotData!U17+Normalkraft!$E$2* $AF$1*U16,PlotData!$CB$4)</f>
        <v>1</v>
      </c>
      <c r="AY16" s="473">
        <f>IF(ISNUMBER(System!$C17),PlotData!V17+ Normalkraft!$E$2*$AF$1*V16,PlotData!$CB$4)</f>
        <v>1</v>
      </c>
      <c r="AZ16" s="473">
        <f>IF(ISNUMBER(System!$C17),PlotData!W17+ Normalkraft!$E$2*$AF$1*W16,PlotData!$CB$4)</f>
        <v>1</v>
      </c>
      <c r="BA16" s="473">
        <f>IF(ISNUMBER(System!$C17),PlotData!X17+ Normalkraft!$E$2*$AF$1*X16,PlotData!$CB$4)</f>
        <v>1</v>
      </c>
      <c r="BB16" s="502">
        <f>IF(ISNUMBER(System!$C17),PlotData!Y17+Normalkraft!$E$2*$AF$1*Y16,PlotData!$CB$4)</f>
        <v>1</v>
      </c>
      <c r="BC16" s="501">
        <f>IF(ISNUMBER(System!$C17),PlotData!Y17, PlotData!CB$4)</f>
        <v>1</v>
      </c>
      <c r="BD16" s="473">
        <f>IF(ISNUMBER(System!$C17),PlotData!O17, PlotData!$CB$4)</f>
        <v>1</v>
      </c>
      <c r="BE16" s="502">
        <f>IF(ISNUMBER(System!$C17), AR16,PlotData!$CB$4)</f>
        <v>1</v>
      </c>
    </row>
    <row r="17" spans="1:60" x14ac:dyDescent="0.35">
      <c r="A17" s="500">
        <v>15</v>
      </c>
      <c r="B17" s="516"/>
      <c r="C17" s="517"/>
      <c r="D17" s="517"/>
      <c r="E17" s="517"/>
      <c r="F17" s="517"/>
      <c r="G17" s="517"/>
      <c r="H17" s="517"/>
      <c r="I17" s="517"/>
      <c r="J17" s="517"/>
      <c r="K17" s="517"/>
      <c r="L17" s="518"/>
      <c r="N17" s="500">
        <v>15</v>
      </c>
      <c r="O17" s="501"/>
      <c r="P17" s="473"/>
      <c r="Q17" s="473"/>
      <c r="R17" s="473"/>
      <c r="S17" s="473"/>
      <c r="T17" s="473"/>
      <c r="U17" s="473"/>
      <c r="V17" s="473"/>
      <c r="W17" s="473"/>
      <c r="X17" s="473"/>
      <c r="Y17" s="502"/>
      <c r="AA17" s="504">
        <v>15</v>
      </c>
      <c r="AB17" s="501">
        <f>IF(ISNUMBER(System!$C18),PlotData!B18+ Normalkraft!$E$2*$AF$1*B17,PlotData!$CB$3)</f>
        <v>-1.5</v>
      </c>
      <c r="AC17" s="473">
        <f>IF(ISNUMBER(System!$C18),PlotData!C18+ Normalkraft!$E$2*$AF$1*C17,PlotData!$CB$3)</f>
        <v>-1.5</v>
      </c>
      <c r="AD17" s="473">
        <f>IF(ISNUMBER(System!$C18),PlotData!D18+ Normalkraft!$E$2*$AF$1*D17,PlotData!$CB$3)</f>
        <v>-1.5</v>
      </c>
      <c r="AE17" s="473">
        <f>IF(ISNUMBER(System!$C18),PlotData!E18+ Normalkraft!$E$2*$AF$1*E17,PlotData!$CB$3)</f>
        <v>-1.5</v>
      </c>
      <c r="AF17" s="473">
        <f>IF(ISNUMBER(System!$C18),PlotData!F18+Normalkraft!$E$2* $AF$1*F17,PlotData!$CB$3)</f>
        <v>-1.5</v>
      </c>
      <c r="AG17" s="473">
        <f>IF(ISNUMBER(System!$C18),PlotData!G18+ Normalkraft!$E$2*$AF$1*G17,PlotData!$CB$3)</f>
        <v>-1.5</v>
      </c>
      <c r="AH17" s="473">
        <f>IF(ISNUMBER(System!$C18),PlotData!H18+ Normalkraft!$E$2*$AF$1*H17,PlotData!$CB$3)</f>
        <v>-1.5</v>
      </c>
      <c r="AI17" s="473">
        <f>IF(ISNUMBER(System!$C18),PlotData!I18+ Normalkraft!$E$2*$AF$1*I17,PlotData!$CB$3)</f>
        <v>-1.5</v>
      </c>
      <c r="AJ17" s="473">
        <f>IF(ISNUMBER(System!$C18),PlotData!J18+ Normalkraft!$E$2*$AF$1*J17,PlotData!$CB$3)</f>
        <v>-1.5</v>
      </c>
      <c r="AK17" s="473">
        <f>IF(ISNUMBER(System!$C18),PlotData!K18+Normalkraft!$E$2* $AF$1*K17,PlotData!$CB$3)</f>
        <v>-1.5</v>
      </c>
      <c r="AL17" s="502">
        <f>IF(ISNUMBER(System!$C18),PlotData!L18+Normalkraft!$E$2* $AF$1*L17,PlotData!$CB$3)</f>
        <v>-1.5</v>
      </c>
      <c r="AM17" s="501">
        <f>IF(ISNUMBER(System!$C18),PlotData!L18,PlotData!$CB$3)</f>
        <v>-1.5</v>
      </c>
      <c r="AN17" s="473">
        <f>IF(ISNUMBER(System!$C18),PlotData!B18,PlotData!$CB$3)</f>
        <v>-1.5</v>
      </c>
      <c r="AO17" s="390">
        <f>IF(ISNUMBER(System!$C18),AB17,PlotData!$CB$3)</f>
        <v>-1.5</v>
      </c>
      <c r="AQ17" s="503">
        <v>15</v>
      </c>
      <c r="AR17" s="501">
        <f>IF(ISNUMBER(System!$C18),PlotData!O18+ Normalkraft!$E$2*$AF$1*O17,PlotData!$CB$4)</f>
        <v>1</v>
      </c>
      <c r="AS17" s="473">
        <f>IF(ISNUMBER(System!$C18),PlotData!P18+ Normalkraft!$E$2*$AF$1*P17,PlotData!$CB$4)</f>
        <v>1</v>
      </c>
      <c r="AT17" s="473">
        <f>IF(ISNUMBER(System!$C18),PlotData!Q18+ Normalkraft!$E$2*$AF$1*Q17,PlotData!$CB$4)</f>
        <v>1</v>
      </c>
      <c r="AU17" s="473">
        <f>IF(ISNUMBER(System!$C18),PlotData!R18+ Normalkraft!$E$2*$AF$1*R17,PlotData!$CB$4)</f>
        <v>1</v>
      </c>
      <c r="AV17" s="473">
        <f>IF(ISNUMBER(System!$C18),PlotData!S18+Normalkraft!$E$2* $AF$1*S17,PlotData!$CB$4)</f>
        <v>1</v>
      </c>
      <c r="AW17" s="473">
        <f>IF(ISNUMBER(System!$C18),PlotData!T18+ Normalkraft!$E$2*$AF$1*T17,PlotData!$CB$4)</f>
        <v>1</v>
      </c>
      <c r="AX17" s="473">
        <f>IF(ISNUMBER(System!$C18),PlotData!U18+Normalkraft!$E$2* $AF$1*U17,PlotData!$CB$4)</f>
        <v>1</v>
      </c>
      <c r="AY17" s="473">
        <f>IF(ISNUMBER(System!$C18),PlotData!V18+ Normalkraft!$E$2*$AF$1*V17,PlotData!$CB$4)</f>
        <v>1</v>
      </c>
      <c r="AZ17" s="473">
        <f>IF(ISNUMBER(System!$C18),PlotData!W18+ Normalkraft!$E$2*$AF$1*W17,PlotData!$CB$4)</f>
        <v>1</v>
      </c>
      <c r="BA17" s="473">
        <f>IF(ISNUMBER(System!$C18),PlotData!X18+ Normalkraft!$E$2*$AF$1*X17,PlotData!$CB$4)</f>
        <v>1</v>
      </c>
      <c r="BB17" s="502">
        <f>IF(ISNUMBER(System!$C18),PlotData!Y18+Normalkraft!$E$2*$AF$1*Y17,PlotData!$CB$4)</f>
        <v>1</v>
      </c>
      <c r="BC17" s="501">
        <f>IF(ISNUMBER(System!$C18),PlotData!Y18, PlotData!CB$4)</f>
        <v>1</v>
      </c>
      <c r="BD17" s="473">
        <f>IF(ISNUMBER(System!$C18),PlotData!O18, PlotData!$CB$4)</f>
        <v>1</v>
      </c>
      <c r="BE17" s="502">
        <f>IF(ISNUMBER(System!$C18), AR17,PlotData!$CB$4)</f>
        <v>1</v>
      </c>
    </row>
    <row r="18" spans="1:60" x14ac:dyDescent="0.35">
      <c r="A18" s="500">
        <v>16</v>
      </c>
      <c r="B18" s="516"/>
      <c r="C18" s="517"/>
      <c r="D18" s="517"/>
      <c r="E18" s="517"/>
      <c r="F18" s="517"/>
      <c r="G18" s="517"/>
      <c r="H18" s="517"/>
      <c r="I18" s="517"/>
      <c r="J18" s="517"/>
      <c r="K18" s="517"/>
      <c r="L18" s="518"/>
      <c r="N18" s="500">
        <v>16</v>
      </c>
      <c r="O18" s="501"/>
      <c r="P18" s="473"/>
      <c r="Q18" s="473"/>
      <c r="R18" s="473"/>
      <c r="S18" s="473"/>
      <c r="T18" s="473"/>
      <c r="U18" s="473"/>
      <c r="V18" s="473"/>
      <c r="W18" s="473"/>
      <c r="X18" s="473"/>
      <c r="Y18" s="502"/>
      <c r="AA18" s="504">
        <v>16</v>
      </c>
      <c r="AB18" s="501">
        <f>IF(ISNUMBER(System!$C19),PlotData!B19+ Normalkraft!$E$2*$AF$1*B18,PlotData!$CB$3)</f>
        <v>-1.5</v>
      </c>
      <c r="AC18" s="473">
        <f>IF(ISNUMBER(System!$C19),PlotData!C19+ Normalkraft!$E$2*$AF$1*C18,PlotData!$CB$3)</f>
        <v>-1.5</v>
      </c>
      <c r="AD18" s="473">
        <f>IF(ISNUMBER(System!$C19),PlotData!D19+ Normalkraft!$E$2*$AF$1*D18,PlotData!$CB$3)</f>
        <v>-1.5</v>
      </c>
      <c r="AE18" s="473">
        <f>IF(ISNUMBER(System!$C19),PlotData!E19+ Normalkraft!$E$2*$AF$1*E18,PlotData!$CB$3)</f>
        <v>-1.5</v>
      </c>
      <c r="AF18" s="473">
        <f>IF(ISNUMBER(System!$C19),PlotData!F19+Normalkraft!$E$2* $AF$1*F18,PlotData!$CB$3)</f>
        <v>-1.5</v>
      </c>
      <c r="AG18" s="473">
        <f>IF(ISNUMBER(System!$C19),PlotData!G19+ Normalkraft!$E$2*$AF$1*G18,PlotData!$CB$3)</f>
        <v>-1.5</v>
      </c>
      <c r="AH18" s="473">
        <f>IF(ISNUMBER(System!$C19),PlotData!H19+ Normalkraft!$E$2*$AF$1*H18,PlotData!$CB$3)</f>
        <v>-1.5</v>
      </c>
      <c r="AI18" s="473">
        <f>IF(ISNUMBER(System!$C19),PlotData!I19+ Normalkraft!$E$2*$AF$1*I18,PlotData!$CB$3)</f>
        <v>-1.5</v>
      </c>
      <c r="AJ18" s="473">
        <f>IF(ISNUMBER(System!$C19),PlotData!J19+ Normalkraft!$E$2*$AF$1*J18,PlotData!$CB$3)</f>
        <v>-1.5</v>
      </c>
      <c r="AK18" s="473">
        <f>IF(ISNUMBER(System!$C19),PlotData!K19+Normalkraft!$E$2* $AF$1*K18,PlotData!$CB$3)</f>
        <v>-1.5</v>
      </c>
      <c r="AL18" s="502">
        <f>IF(ISNUMBER(System!$C19),PlotData!L19+Normalkraft!$E$2* $AF$1*L18,PlotData!$CB$3)</f>
        <v>-1.5</v>
      </c>
      <c r="AM18" s="501">
        <f>IF(ISNUMBER(System!$C19),PlotData!L19,PlotData!$CB$3)</f>
        <v>-1.5</v>
      </c>
      <c r="AN18" s="473">
        <f>IF(ISNUMBER(System!$C19),PlotData!B19,PlotData!$CB$3)</f>
        <v>-1.5</v>
      </c>
      <c r="AO18" s="390">
        <f>IF(ISNUMBER(System!$C19),AB18,PlotData!$CB$3)</f>
        <v>-1.5</v>
      </c>
      <c r="AQ18" s="503">
        <v>16</v>
      </c>
      <c r="AR18" s="501">
        <f>IF(ISNUMBER(System!$C19),PlotData!O19+ Normalkraft!$E$2*$AF$1*O18,PlotData!$CB$4)</f>
        <v>1</v>
      </c>
      <c r="AS18" s="473">
        <f>IF(ISNUMBER(System!$C19),PlotData!P19+ Normalkraft!$E$2*$AF$1*P18,PlotData!$CB$4)</f>
        <v>1</v>
      </c>
      <c r="AT18" s="473">
        <f>IF(ISNUMBER(System!$C19),PlotData!Q19+ Normalkraft!$E$2*$AF$1*Q18,PlotData!$CB$4)</f>
        <v>1</v>
      </c>
      <c r="AU18" s="473">
        <f>IF(ISNUMBER(System!$C19),PlotData!R19+ Normalkraft!$E$2*$AF$1*R18,PlotData!$CB$4)</f>
        <v>1</v>
      </c>
      <c r="AV18" s="473">
        <f>IF(ISNUMBER(System!$C19),PlotData!S19+Normalkraft!$E$2* $AF$1*S18,PlotData!$CB$4)</f>
        <v>1</v>
      </c>
      <c r="AW18" s="473">
        <f>IF(ISNUMBER(System!$C19),PlotData!T19+ Normalkraft!$E$2*$AF$1*T18,PlotData!$CB$4)</f>
        <v>1</v>
      </c>
      <c r="AX18" s="473">
        <f>IF(ISNUMBER(System!$C19),PlotData!U19+Normalkraft!$E$2* $AF$1*U18,PlotData!$CB$4)</f>
        <v>1</v>
      </c>
      <c r="AY18" s="473">
        <f>IF(ISNUMBER(System!$C19),PlotData!V19+ Normalkraft!$E$2*$AF$1*V18,PlotData!$CB$4)</f>
        <v>1</v>
      </c>
      <c r="AZ18" s="473">
        <f>IF(ISNUMBER(System!$C19),PlotData!W19+ Normalkraft!$E$2*$AF$1*W18,PlotData!$CB$4)</f>
        <v>1</v>
      </c>
      <c r="BA18" s="473">
        <f>IF(ISNUMBER(System!$C19),PlotData!X19+ Normalkraft!$E$2*$AF$1*X18,PlotData!$CB$4)</f>
        <v>1</v>
      </c>
      <c r="BB18" s="502">
        <f>IF(ISNUMBER(System!$C19),PlotData!Y19+Normalkraft!$E$2*$AF$1*Y18,PlotData!$CB$4)</f>
        <v>1</v>
      </c>
      <c r="BC18" s="501">
        <f>IF(ISNUMBER(System!$C19),PlotData!Y19, PlotData!CB$4)</f>
        <v>1</v>
      </c>
      <c r="BD18" s="473">
        <f>IF(ISNUMBER(System!$C19),PlotData!O19, PlotData!$CB$4)</f>
        <v>1</v>
      </c>
      <c r="BE18" s="502">
        <f>IF(ISNUMBER(System!$C19), AR18,PlotData!$CB$4)</f>
        <v>1</v>
      </c>
    </row>
    <row r="19" spans="1:60" x14ac:dyDescent="0.35">
      <c r="A19" s="500">
        <v>17</v>
      </c>
      <c r="B19" s="516"/>
      <c r="C19" s="517"/>
      <c r="D19" s="517"/>
      <c r="E19" s="517"/>
      <c r="F19" s="517"/>
      <c r="G19" s="517"/>
      <c r="H19" s="517"/>
      <c r="I19" s="517"/>
      <c r="J19" s="517"/>
      <c r="K19" s="517"/>
      <c r="L19" s="518"/>
      <c r="N19" s="500">
        <v>17</v>
      </c>
      <c r="O19" s="501"/>
      <c r="P19" s="473"/>
      <c r="Q19" s="473"/>
      <c r="R19" s="473"/>
      <c r="S19" s="473"/>
      <c r="T19" s="473"/>
      <c r="U19" s="473"/>
      <c r="V19" s="473"/>
      <c r="W19" s="473"/>
      <c r="X19" s="473"/>
      <c r="Y19" s="502"/>
      <c r="AA19" s="504">
        <v>17</v>
      </c>
      <c r="AB19" s="501">
        <f>IF(ISNUMBER(System!$C20),PlotData!B20+ Normalkraft!$E$2*$AF$1*B19,PlotData!$CB$3)</f>
        <v>-1.5</v>
      </c>
      <c r="AC19" s="473">
        <f>IF(ISNUMBER(System!$C20),PlotData!C20+ Normalkraft!$E$2*$AF$1*C19,PlotData!$CB$3)</f>
        <v>-1.5</v>
      </c>
      <c r="AD19" s="473">
        <f>IF(ISNUMBER(System!$C20),PlotData!D20+ Normalkraft!$E$2*$AF$1*D19,PlotData!$CB$3)</f>
        <v>-1.5</v>
      </c>
      <c r="AE19" s="473">
        <f>IF(ISNUMBER(System!$C20),PlotData!E20+ Normalkraft!$E$2*$AF$1*E19,PlotData!$CB$3)</f>
        <v>-1.5</v>
      </c>
      <c r="AF19" s="473">
        <f>IF(ISNUMBER(System!$C20),PlotData!F20+Normalkraft!$E$2* $AF$1*F19,PlotData!$CB$3)</f>
        <v>-1.5</v>
      </c>
      <c r="AG19" s="473">
        <f>IF(ISNUMBER(System!$C20),PlotData!G20+ Normalkraft!$E$2*$AF$1*G19,PlotData!$CB$3)</f>
        <v>-1.5</v>
      </c>
      <c r="AH19" s="473">
        <f>IF(ISNUMBER(System!$C20),PlotData!H20+ Normalkraft!$E$2*$AF$1*H19,PlotData!$CB$3)</f>
        <v>-1.5</v>
      </c>
      <c r="AI19" s="473">
        <f>IF(ISNUMBER(System!$C20),PlotData!I20+ Normalkraft!$E$2*$AF$1*I19,PlotData!$CB$3)</f>
        <v>-1.5</v>
      </c>
      <c r="AJ19" s="473">
        <f>IF(ISNUMBER(System!$C20),PlotData!J20+ Normalkraft!$E$2*$AF$1*J19,PlotData!$CB$3)</f>
        <v>-1.5</v>
      </c>
      <c r="AK19" s="473">
        <f>IF(ISNUMBER(System!$C20),PlotData!K20+Normalkraft!$E$2* $AF$1*K19,PlotData!$CB$3)</f>
        <v>-1.5</v>
      </c>
      <c r="AL19" s="502">
        <f>IF(ISNUMBER(System!$C20),PlotData!L20+Normalkraft!$E$2* $AF$1*L19,PlotData!$CB$3)</f>
        <v>-1.5</v>
      </c>
      <c r="AM19" s="501">
        <f>IF(ISNUMBER(System!$C20),PlotData!L20,PlotData!$CB$3)</f>
        <v>-1.5</v>
      </c>
      <c r="AN19" s="473">
        <f>IF(ISNUMBER(System!$C20),PlotData!B20,PlotData!$CB$3)</f>
        <v>-1.5</v>
      </c>
      <c r="AO19" s="390">
        <f>IF(ISNUMBER(System!$C20),AB19,PlotData!$CB$3)</f>
        <v>-1.5</v>
      </c>
      <c r="AQ19" s="503">
        <v>17</v>
      </c>
      <c r="AR19" s="501">
        <f>IF(ISNUMBER(System!$C20),PlotData!O20+ Normalkraft!$E$2*$AF$1*O19,PlotData!$CB$4)</f>
        <v>1</v>
      </c>
      <c r="AS19" s="473">
        <f>IF(ISNUMBER(System!$C20),PlotData!P20+ Normalkraft!$E$2*$AF$1*P19,PlotData!$CB$4)</f>
        <v>1</v>
      </c>
      <c r="AT19" s="473">
        <f>IF(ISNUMBER(System!$C20),PlotData!Q20+ Normalkraft!$E$2*$AF$1*Q19,PlotData!$CB$4)</f>
        <v>1</v>
      </c>
      <c r="AU19" s="473">
        <f>IF(ISNUMBER(System!$C20),PlotData!R20+ Normalkraft!$E$2*$AF$1*R19,PlotData!$CB$4)</f>
        <v>1</v>
      </c>
      <c r="AV19" s="473">
        <f>IF(ISNUMBER(System!$C20),PlotData!S20+Normalkraft!$E$2* $AF$1*S19,PlotData!$CB$4)</f>
        <v>1</v>
      </c>
      <c r="AW19" s="473">
        <f>IF(ISNUMBER(System!$C20),PlotData!T20+ Normalkraft!$E$2*$AF$1*T19,PlotData!$CB$4)</f>
        <v>1</v>
      </c>
      <c r="AX19" s="473">
        <f>IF(ISNUMBER(System!$C20),PlotData!U20+Normalkraft!$E$2* $AF$1*U19,PlotData!$CB$4)</f>
        <v>1</v>
      </c>
      <c r="AY19" s="473">
        <f>IF(ISNUMBER(System!$C20),PlotData!V20+ Normalkraft!$E$2*$AF$1*V19,PlotData!$CB$4)</f>
        <v>1</v>
      </c>
      <c r="AZ19" s="473">
        <f>IF(ISNUMBER(System!$C20),PlotData!W20+ Normalkraft!$E$2*$AF$1*W19,PlotData!$CB$4)</f>
        <v>1</v>
      </c>
      <c r="BA19" s="473">
        <f>IF(ISNUMBER(System!$C20),PlotData!X20+ Normalkraft!$E$2*$AF$1*X19,PlotData!$CB$4)</f>
        <v>1</v>
      </c>
      <c r="BB19" s="502">
        <f>IF(ISNUMBER(System!$C20),PlotData!Y20+Normalkraft!$E$2*$AF$1*Y19,PlotData!$CB$4)</f>
        <v>1</v>
      </c>
      <c r="BC19" s="501">
        <f>IF(ISNUMBER(System!$C20),PlotData!Y20, PlotData!CB$4)</f>
        <v>1</v>
      </c>
      <c r="BD19" s="473">
        <f>IF(ISNUMBER(System!$C20),PlotData!O20, PlotData!$CB$4)</f>
        <v>1</v>
      </c>
      <c r="BE19" s="502">
        <f>IF(ISNUMBER(System!$C20), AR19,PlotData!$CB$4)</f>
        <v>1</v>
      </c>
    </row>
    <row r="20" spans="1:60" x14ac:dyDescent="0.35">
      <c r="A20" s="500">
        <v>18</v>
      </c>
      <c r="B20" s="516"/>
      <c r="C20" s="517"/>
      <c r="D20" s="517"/>
      <c r="E20" s="517"/>
      <c r="F20" s="517"/>
      <c r="G20" s="517"/>
      <c r="H20" s="517"/>
      <c r="I20" s="517"/>
      <c r="J20" s="517"/>
      <c r="K20" s="517"/>
      <c r="L20" s="518"/>
      <c r="N20" s="500">
        <v>18</v>
      </c>
      <c r="O20" s="501"/>
      <c r="P20" s="473"/>
      <c r="Q20" s="473"/>
      <c r="R20" s="473"/>
      <c r="S20" s="473"/>
      <c r="T20" s="473"/>
      <c r="U20" s="473"/>
      <c r="V20" s="473"/>
      <c r="W20" s="473"/>
      <c r="X20" s="473"/>
      <c r="Y20" s="502"/>
      <c r="AA20" s="504">
        <v>18</v>
      </c>
      <c r="AB20" s="501">
        <f>IF(ISNUMBER(System!$C21),PlotData!B21+ Normalkraft!$E$2*$AF$1*B20,PlotData!$CB$3)</f>
        <v>-1.5</v>
      </c>
      <c r="AC20" s="473">
        <f>IF(ISNUMBER(System!$C21),PlotData!C21+ Normalkraft!$E$2*$AF$1*C20,PlotData!$CB$3)</f>
        <v>-1.5</v>
      </c>
      <c r="AD20" s="473">
        <f>IF(ISNUMBER(System!$C21),PlotData!D21+ Normalkraft!$E$2*$AF$1*D20,PlotData!$CB$3)</f>
        <v>-1.5</v>
      </c>
      <c r="AE20" s="473">
        <f>IF(ISNUMBER(System!$C21),PlotData!E21+ Normalkraft!$E$2*$AF$1*E20,PlotData!$CB$3)</f>
        <v>-1.5</v>
      </c>
      <c r="AF20" s="473">
        <f>IF(ISNUMBER(System!$C21),PlotData!F21+Normalkraft!$E$2* $AF$1*F20,PlotData!$CB$3)</f>
        <v>-1.5</v>
      </c>
      <c r="AG20" s="473">
        <f>IF(ISNUMBER(System!$C21),PlotData!G21+ Normalkraft!$E$2*$AF$1*G20,PlotData!$CB$3)</f>
        <v>-1.5</v>
      </c>
      <c r="AH20" s="473">
        <f>IF(ISNUMBER(System!$C21),PlotData!H21+ Normalkraft!$E$2*$AF$1*H20,PlotData!$CB$3)</f>
        <v>-1.5</v>
      </c>
      <c r="AI20" s="473">
        <f>IF(ISNUMBER(System!$C21),PlotData!I21+ Normalkraft!$E$2*$AF$1*I20,PlotData!$CB$3)</f>
        <v>-1.5</v>
      </c>
      <c r="AJ20" s="473">
        <f>IF(ISNUMBER(System!$C21),PlotData!J21+ Normalkraft!$E$2*$AF$1*J20,PlotData!$CB$3)</f>
        <v>-1.5</v>
      </c>
      <c r="AK20" s="473">
        <f>IF(ISNUMBER(System!$C21),PlotData!K21+Normalkraft!$E$2* $AF$1*K20,PlotData!$CB$3)</f>
        <v>-1.5</v>
      </c>
      <c r="AL20" s="502">
        <f>IF(ISNUMBER(System!$C21),PlotData!L21+Normalkraft!$E$2* $AF$1*L20,PlotData!$CB$3)</f>
        <v>-1.5</v>
      </c>
      <c r="AM20" s="501">
        <f>IF(ISNUMBER(System!$C21),PlotData!L21,PlotData!$CB$3)</f>
        <v>-1.5</v>
      </c>
      <c r="AN20" s="473">
        <f>IF(ISNUMBER(System!$C21),PlotData!B21,PlotData!$CB$3)</f>
        <v>-1.5</v>
      </c>
      <c r="AO20" s="390">
        <f>IF(ISNUMBER(System!$C21),AB20,PlotData!$CB$3)</f>
        <v>-1.5</v>
      </c>
      <c r="AQ20" s="503">
        <v>18</v>
      </c>
      <c r="AR20" s="501">
        <f>IF(ISNUMBER(System!$C21),PlotData!O21+ Normalkraft!$E$2*$AF$1*O20,PlotData!$CB$4)</f>
        <v>1</v>
      </c>
      <c r="AS20" s="473">
        <f>IF(ISNUMBER(System!$C21),PlotData!P21+ Normalkraft!$E$2*$AF$1*P20,PlotData!$CB$4)</f>
        <v>1</v>
      </c>
      <c r="AT20" s="473">
        <f>IF(ISNUMBER(System!$C21),PlotData!Q21+ Normalkraft!$E$2*$AF$1*Q20,PlotData!$CB$4)</f>
        <v>1</v>
      </c>
      <c r="AU20" s="473">
        <f>IF(ISNUMBER(System!$C21),PlotData!R21+ Normalkraft!$E$2*$AF$1*R20,PlotData!$CB$4)</f>
        <v>1</v>
      </c>
      <c r="AV20" s="473">
        <f>IF(ISNUMBER(System!$C21),PlotData!S21+Normalkraft!$E$2* $AF$1*S20,PlotData!$CB$4)</f>
        <v>1</v>
      </c>
      <c r="AW20" s="473">
        <f>IF(ISNUMBER(System!$C21),PlotData!T21+ Normalkraft!$E$2*$AF$1*T20,PlotData!$CB$4)</f>
        <v>1</v>
      </c>
      <c r="AX20" s="473">
        <f>IF(ISNUMBER(System!$C21),PlotData!U21+Normalkraft!$E$2* $AF$1*U20,PlotData!$CB$4)</f>
        <v>1</v>
      </c>
      <c r="AY20" s="473">
        <f>IF(ISNUMBER(System!$C21),PlotData!V21+ Normalkraft!$E$2*$AF$1*V20,PlotData!$CB$4)</f>
        <v>1</v>
      </c>
      <c r="AZ20" s="473">
        <f>IF(ISNUMBER(System!$C21),PlotData!W21+ Normalkraft!$E$2*$AF$1*W20,PlotData!$CB$4)</f>
        <v>1</v>
      </c>
      <c r="BA20" s="473">
        <f>IF(ISNUMBER(System!$C21),PlotData!X21+ Normalkraft!$E$2*$AF$1*X20,PlotData!$CB$4)</f>
        <v>1</v>
      </c>
      <c r="BB20" s="502">
        <f>IF(ISNUMBER(System!$C21),PlotData!Y21+Normalkraft!$E$2*$AF$1*Y20,PlotData!$CB$4)</f>
        <v>1</v>
      </c>
      <c r="BC20" s="501">
        <f>IF(ISNUMBER(System!$C21),PlotData!Y21, PlotData!CB$4)</f>
        <v>1</v>
      </c>
      <c r="BD20" s="473">
        <f>IF(ISNUMBER(System!$C21),PlotData!O21, PlotData!$CB$4)</f>
        <v>1</v>
      </c>
      <c r="BE20" s="502">
        <f>IF(ISNUMBER(System!$C21), AR20,PlotData!$CB$4)</f>
        <v>1</v>
      </c>
    </row>
    <row r="21" spans="1:60" x14ac:dyDescent="0.35">
      <c r="A21" s="500">
        <v>19</v>
      </c>
      <c r="B21" s="516"/>
      <c r="C21" s="517"/>
      <c r="D21" s="517"/>
      <c r="E21" s="517"/>
      <c r="F21" s="517"/>
      <c r="G21" s="517"/>
      <c r="H21" s="517"/>
      <c r="I21" s="517"/>
      <c r="J21" s="517"/>
      <c r="K21" s="517"/>
      <c r="L21" s="518"/>
      <c r="N21" s="500">
        <v>19</v>
      </c>
      <c r="O21" s="501"/>
      <c r="P21" s="473"/>
      <c r="Q21" s="473"/>
      <c r="R21" s="473"/>
      <c r="S21" s="473"/>
      <c r="T21" s="473"/>
      <c r="U21" s="473"/>
      <c r="V21" s="473"/>
      <c r="W21" s="473"/>
      <c r="X21" s="473"/>
      <c r="Y21" s="502"/>
      <c r="AA21" s="504">
        <v>19</v>
      </c>
      <c r="AB21" s="501">
        <f>IF(ISNUMBER(System!$C22),PlotData!B22+ Normalkraft!$E$2*$AF$1*B21,PlotData!$CB$3)</f>
        <v>-1.5</v>
      </c>
      <c r="AC21" s="473">
        <f>IF(ISNUMBER(System!$C22),PlotData!C22+ Normalkraft!$E$2*$AF$1*C21,PlotData!$CB$3)</f>
        <v>-1.5</v>
      </c>
      <c r="AD21" s="473">
        <f>IF(ISNUMBER(System!$C22),PlotData!D22+ Normalkraft!$E$2*$AF$1*D21,PlotData!$CB$3)</f>
        <v>-1.5</v>
      </c>
      <c r="AE21" s="473">
        <f>IF(ISNUMBER(System!$C22),PlotData!E22+ Normalkraft!$E$2*$AF$1*E21,PlotData!$CB$3)</f>
        <v>-1.5</v>
      </c>
      <c r="AF21" s="473">
        <f>IF(ISNUMBER(System!$C22),PlotData!F22+Normalkraft!$E$2* $AF$1*F21,PlotData!$CB$3)</f>
        <v>-1.5</v>
      </c>
      <c r="AG21" s="473">
        <f>IF(ISNUMBER(System!$C22),PlotData!G22+ Normalkraft!$E$2*$AF$1*G21,PlotData!$CB$3)</f>
        <v>-1.5</v>
      </c>
      <c r="AH21" s="473">
        <f>IF(ISNUMBER(System!$C22),PlotData!H22+ Normalkraft!$E$2*$AF$1*H21,PlotData!$CB$3)</f>
        <v>-1.5</v>
      </c>
      <c r="AI21" s="473">
        <f>IF(ISNUMBER(System!$C22),PlotData!I22+ Normalkraft!$E$2*$AF$1*I21,PlotData!$CB$3)</f>
        <v>-1.5</v>
      </c>
      <c r="AJ21" s="473">
        <f>IF(ISNUMBER(System!$C22),PlotData!J22+ Normalkraft!$E$2*$AF$1*J21,PlotData!$CB$3)</f>
        <v>-1.5</v>
      </c>
      <c r="AK21" s="473">
        <f>IF(ISNUMBER(System!$C22),PlotData!K22+Normalkraft!$E$2* $AF$1*K21,PlotData!$CB$3)</f>
        <v>-1.5</v>
      </c>
      <c r="AL21" s="502">
        <f>IF(ISNUMBER(System!$C22),PlotData!L22+Normalkraft!$E$2* $AF$1*L21,PlotData!$CB$3)</f>
        <v>-1.5</v>
      </c>
      <c r="AM21" s="501">
        <f>IF(ISNUMBER(System!$C22),PlotData!L22,PlotData!$CB$3)</f>
        <v>-1.5</v>
      </c>
      <c r="AN21" s="473">
        <f>IF(ISNUMBER(System!$C22),PlotData!B22,PlotData!$CB$3)</f>
        <v>-1.5</v>
      </c>
      <c r="AO21" s="390">
        <f>IF(ISNUMBER(System!$C22),AB21,PlotData!$CB$3)</f>
        <v>-1.5</v>
      </c>
      <c r="AQ21" s="503">
        <v>19</v>
      </c>
      <c r="AR21" s="501">
        <f>IF(ISNUMBER(System!$C22),PlotData!O22+ Normalkraft!$E$2*$AF$1*O21,PlotData!$CB$4)</f>
        <v>1</v>
      </c>
      <c r="AS21" s="473">
        <f>IF(ISNUMBER(System!$C22),PlotData!P22+ Normalkraft!$E$2*$AF$1*P21,PlotData!$CB$4)</f>
        <v>1</v>
      </c>
      <c r="AT21" s="473">
        <f>IF(ISNUMBER(System!$C22),PlotData!Q22+ Normalkraft!$E$2*$AF$1*Q21,PlotData!$CB$4)</f>
        <v>1</v>
      </c>
      <c r="AU21" s="473">
        <f>IF(ISNUMBER(System!$C22),PlotData!R22+ Normalkraft!$E$2*$AF$1*R21,PlotData!$CB$4)</f>
        <v>1</v>
      </c>
      <c r="AV21" s="473">
        <f>IF(ISNUMBER(System!$C22),PlotData!S22+Normalkraft!$E$2* $AF$1*S21,PlotData!$CB$4)</f>
        <v>1</v>
      </c>
      <c r="AW21" s="473">
        <f>IF(ISNUMBER(System!$C22),PlotData!T22+ Normalkraft!$E$2*$AF$1*T21,PlotData!$CB$4)</f>
        <v>1</v>
      </c>
      <c r="AX21" s="473">
        <f>IF(ISNUMBER(System!$C22),PlotData!U22+Normalkraft!$E$2* $AF$1*U21,PlotData!$CB$4)</f>
        <v>1</v>
      </c>
      <c r="AY21" s="473">
        <f>IF(ISNUMBER(System!$C22),PlotData!V22+ Normalkraft!$E$2*$AF$1*V21,PlotData!$CB$4)</f>
        <v>1</v>
      </c>
      <c r="AZ21" s="473">
        <f>IF(ISNUMBER(System!$C22),PlotData!W22+ Normalkraft!$E$2*$AF$1*W21,PlotData!$CB$4)</f>
        <v>1</v>
      </c>
      <c r="BA21" s="473">
        <f>IF(ISNUMBER(System!$C22),PlotData!X22+ Normalkraft!$E$2*$AF$1*X21,PlotData!$CB$4)</f>
        <v>1</v>
      </c>
      <c r="BB21" s="502">
        <f>IF(ISNUMBER(System!$C22),PlotData!Y22+Normalkraft!$E$2*$AF$1*Y21,PlotData!$CB$4)</f>
        <v>1</v>
      </c>
      <c r="BC21" s="501">
        <f>IF(ISNUMBER(System!$C22),PlotData!Y22, PlotData!CB$4)</f>
        <v>1</v>
      </c>
      <c r="BD21" s="473">
        <f>IF(ISNUMBER(System!$C22),PlotData!O22, PlotData!$CB$4)</f>
        <v>1</v>
      </c>
      <c r="BE21" s="502">
        <f>IF(ISNUMBER(System!$C22), AR21,PlotData!$CB$4)</f>
        <v>1</v>
      </c>
      <c r="BH21" s="368" t="e">
        <f>aufrunden</f>
        <v>#NAME?</v>
      </c>
    </row>
    <row r="22" spans="1:60" x14ac:dyDescent="0.35">
      <c r="A22" s="510">
        <v>20</v>
      </c>
      <c r="B22" s="559"/>
      <c r="C22" s="560"/>
      <c r="D22" s="560"/>
      <c r="E22" s="560"/>
      <c r="F22" s="560"/>
      <c r="G22" s="560"/>
      <c r="H22" s="560"/>
      <c r="I22" s="560"/>
      <c r="J22" s="560"/>
      <c r="K22" s="560"/>
      <c r="L22" s="561"/>
      <c r="N22" s="510">
        <v>20</v>
      </c>
      <c r="O22" s="511"/>
      <c r="P22" s="512"/>
      <c r="Q22" s="512"/>
      <c r="R22" s="512"/>
      <c r="S22" s="512"/>
      <c r="T22" s="512"/>
      <c r="U22" s="512"/>
      <c r="V22" s="512"/>
      <c r="W22" s="512"/>
      <c r="X22" s="512"/>
      <c r="Y22" s="513"/>
      <c r="AA22" s="514">
        <v>20</v>
      </c>
      <c r="AB22" s="501">
        <f>IF(ISNUMBER(System!$C23),PlotData!B23+ Normalkraft!$E$2*$AF$1*B22,PlotData!$CB$3)</f>
        <v>-1.5</v>
      </c>
      <c r="AC22" s="473">
        <f>IF(ISNUMBER(System!$C23),PlotData!C23+ Normalkraft!$E$2*$AF$1*C22,PlotData!$CB$3)</f>
        <v>-1.5</v>
      </c>
      <c r="AD22" s="473">
        <f>IF(ISNUMBER(System!$C23),PlotData!D23+ Normalkraft!$E$2*$AF$1*D22,PlotData!$CB$3)</f>
        <v>-1.5</v>
      </c>
      <c r="AE22" s="473">
        <f>IF(ISNUMBER(System!$C23),PlotData!E23+ Normalkraft!$E$2*$AF$1*E22,PlotData!$CB$3)</f>
        <v>-1.5</v>
      </c>
      <c r="AF22" s="473">
        <f>IF(ISNUMBER(System!$C23),PlotData!F23+Normalkraft!$E$2* $AF$1*F22,PlotData!$CB$3)</f>
        <v>-1.5</v>
      </c>
      <c r="AG22" s="473">
        <f>IF(ISNUMBER(System!$C23),PlotData!G23+ Normalkraft!$E$2*$AF$1*G22,PlotData!$CB$3)</f>
        <v>-1.5</v>
      </c>
      <c r="AH22" s="473">
        <f>IF(ISNUMBER(System!$C23),PlotData!H23+ Normalkraft!$E$2*$AF$1*H22,PlotData!$CB$3)</f>
        <v>-1.5</v>
      </c>
      <c r="AI22" s="473">
        <f>IF(ISNUMBER(System!$C23),PlotData!I23+ Normalkraft!$E$2*$AF$1*I22,PlotData!$CB$3)</f>
        <v>-1.5</v>
      </c>
      <c r="AJ22" s="473">
        <f>IF(ISNUMBER(System!$C23),PlotData!J23+ Normalkraft!$E$2*$AF$1*J22,PlotData!$CB$3)</f>
        <v>-1.5</v>
      </c>
      <c r="AK22" s="473">
        <f>IF(ISNUMBER(System!$C23),PlotData!K23+Normalkraft!$E$2* $AF$1*K22,PlotData!$CB$3)</f>
        <v>-1.5</v>
      </c>
      <c r="AL22" s="502">
        <f>IF(ISNUMBER(System!$C23),PlotData!L23+Normalkraft!$E$2* $AF$1*L22,PlotData!$CB$3)</f>
        <v>-1.5</v>
      </c>
      <c r="AM22" s="501">
        <f>IF(ISNUMBER(System!$C23),PlotData!L23,PlotData!$CB$3)</f>
        <v>-1.5</v>
      </c>
      <c r="AN22" s="473">
        <f>IF(ISNUMBER(System!$C23),PlotData!B23,PlotData!$CB$3)</f>
        <v>-1.5</v>
      </c>
      <c r="AO22" s="390">
        <f>IF(ISNUMBER(System!$C23),AB22,PlotData!$CB$3)</f>
        <v>-1.5</v>
      </c>
      <c r="AQ22" s="543">
        <v>20</v>
      </c>
      <c r="AR22" s="501">
        <f>IF(ISNUMBER(System!$C23),PlotData!O23+ Normalkraft!$E$2*$AF$1*O22,PlotData!$CB$4)</f>
        <v>1</v>
      </c>
      <c r="AS22" s="473">
        <f>IF(ISNUMBER(System!$C23),PlotData!P23+ Normalkraft!$E$2*$AF$1*P22,PlotData!$CB$4)</f>
        <v>1</v>
      </c>
      <c r="AT22" s="473">
        <f>IF(ISNUMBER(System!$C23),PlotData!Q23+ Normalkraft!$E$2*$AF$1*Q22,PlotData!$CB$4)</f>
        <v>1</v>
      </c>
      <c r="AU22" s="473">
        <f>IF(ISNUMBER(System!$C23),PlotData!R23+ Normalkraft!$E$2*$AF$1*R22,PlotData!$CB$4)</f>
        <v>1</v>
      </c>
      <c r="AV22" s="473">
        <f>IF(ISNUMBER(System!$C23),PlotData!S23+Normalkraft!$E$2* $AF$1*S22,PlotData!$CB$4)</f>
        <v>1</v>
      </c>
      <c r="AW22" s="473">
        <f>IF(ISNUMBER(System!$C23),PlotData!T23+ Normalkraft!$E$2*$AF$1*T22,PlotData!$CB$4)</f>
        <v>1</v>
      </c>
      <c r="AX22" s="473">
        <f>IF(ISNUMBER(System!$C23),PlotData!U23+Normalkraft!$E$2* $AF$1*U22,PlotData!$CB$4)</f>
        <v>1</v>
      </c>
      <c r="AY22" s="473">
        <f>IF(ISNUMBER(System!$C23),PlotData!V23+ Normalkraft!$E$2*$AF$1*V22,PlotData!$CB$4)</f>
        <v>1</v>
      </c>
      <c r="AZ22" s="473">
        <f>IF(ISNUMBER(System!$C23),PlotData!W23+ Normalkraft!$E$2*$AF$1*W22,PlotData!$CB$4)</f>
        <v>1</v>
      </c>
      <c r="BA22" s="473">
        <f>IF(ISNUMBER(System!$C23),PlotData!X23+ Normalkraft!$E$2*$AF$1*X22,PlotData!$CB$4)</f>
        <v>1</v>
      </c>
      <c r="BB22" s="502">
        <f>IF(ISNUMBER(System!$C23),PlotData!Y23+Normalkraft!$E$2*$AF$1*Y22,PlotData!$CB$4)</f>
        <v>1</v>
      </c>
      <c r="BC22" s="501">
        <f>IF(ISNUMBER(System!$C23),PlotData!Y23, PlotData!CB$4)</f>
        <v>1</v>
      </c>
      <c r="BD22" s="473">
        <f>IF(ISNUMBER(System!$C23),PlotData!O23, PlotData!$CB$4)</f>
        <v>1</v>
      </c>
      <c r="BE22" s="502">
        <f>IF(ISNUMBER(System!$C23), AR22,PlotData!$CB$4)</f>
        <v>1</v>
      </c>
    </row>
    <row r="23" spans="1:60" x14ac:dyDescent="0.35">
      <c r="A23" s="500">
        <v>21</v>
      </c>
      <c r="B23" s="516"/>
      <c r="C23" s="517"/>
      <c r="D23" s="517"/>
      <c r="E23" s="517"/>
      <c r="F23" s="517"/>
      <c r="G23" s="517"/>
      <c r="H23" s="517"/>
      <c r="I23" s="517"/>
      <c r="J23" s="517"/>
      <c r="K23" s="517"/>
      <c r="L23" s="518"/>
      <c r="N23" s="500">
        <v>21</v>
      </c>
      <c r="O23" s="501"/>
      <c r="P23" s="473"/>
      <c r="Q23" s="473"/>
      <c r="R23" s="473"/>
      <c r="S23" s="473"/>
      <c r="T23" s="473"/>
      <c r="U23" s="473"/>
      <c r="V23" s="473"/>
      <c r="W23" s="473"/>
      <c r="X23" s="473"/>
      <c r="Y23" s="502"/>
      <c r="AA23" s="515">
        <v>21</v>
      </c>
      <c r="AB23" s="501">
        <f>IF(ISNUMBER(System!$C24),PlotData!B24+ Normalkraft!$E$2*$AF$1*B23,PlotData!$CB$3)</f>
        <v>-1.5</v>
      </c>
      <c r="AC23" s="473">
        <f>IF(ISNUMBER(System!$C24),PlotData!C24+ Normalkraft!$E$2*$AF$1*C23,PlotData!$CB$3)</f>
        <v>-1.5</v>
      </c>
      <c r="AD23" s="473">
        <f>IF(ISNUMBER(System!$C24),PlotData!D24+ Normalkraft!$E$2*$AF$1*D23,PlotData!$CB$3)</f>
        <v>-1.5</v>
      </c>
      <c r="AE23" s="473">
        <f>IF(ISNUMBER(System!$C24),PlotData!E24+ Normalkraft!$E$2*$AF$1*E23,PlotData!$CB$3)</f>
        <v>-1.5</v>
      </c>
      <c r="AF23" s="473">
        <f>IF(ISNUMBER(System!$C24),PlotData!F24+Normalkraft!$E$2* $AF$1*F23,PlotData!$CB$3)</f>
        <v>-1.5</v>
      </c>
      <c r="AG23" s="473">
        <f>IF(ISNUMBER(System!$C24),PlotData!G24+ Normalkraft!$E$2*$AF$1*G23,PlotData!$CB$3)</f>
        <v>-1.5</v>
      </c>
      <c r="AH23" s="473">
        <f>IF(ISNUMBER(System!$C24),PlotData!H24+ Normalkraft!$E$2*$AF$1*H23,PlotData!$CB$3)</f>
        <v>-1.5</v>
      </c>
      <c r="AI23" s="473">
        <f>IF(ISNUMBER(System!$C24),PlotData!I24+ Normalkraft!$E$2*$AF$1*I23,PlotData!$CB$3)</f>
        <v>-1.5</v>
      </c>
      <c r="AJ23" s="473">
        <f>IF(ISNUMBER(System!$C24),PlotData!J24+ Normalkraft!$E$2*$AF$1*J23,PlotData!$CB$3)</f>
        <v>-1.5</v>
      </c>
      <c r="AK23" s="473">
        <f>IF(ISNUMBER(System!$C24),PlotData!K24+Normalkraft!$E$2* $AF$1*K23,PlotData!$CB$3)</f>
        <v>-1.5</v>
      </c>
      <c r="AL23" s="502">
        <f>IF(ISNUMBER(System!$C24),PlotData!L24+Normalkraft!$E$2* $AF$1*L23,PlotData!$CB$3)</f>
        <v>-1.5</v>
      </c>
      <c r="AM23" s="501">
        <f>IF(ISNUMBER(System!$C24),PlotData!L24,PlotData!$CB$3)</f>
        <v>-1.5</v>
      </c>
      <c r="AN23" s="473">
        <f>IF(ISNUMBER(System!$C24),PlotData!B24,PlotData!$CB$3)</f>
        <v>-1.5</v>
      </c>
      <c r="AO23" s="390">
        <f>IF(ISNUMBER(System!$C24),AB23,PlotData!$CB$3)</f>
        <v>-1.5</v>
      </c>
      <c r="AQ23" s="544">
        <v>21</v>
      </c>
      <c r="AR23" s="501">
        <f>IF(ISNUMBER(System!$C24),PlotData!O24+ Normalkraft!$E$2*$AF$1*O23,PlotData!$CB$4)</f>
        <v>1</v>
      </c>
      <c r="AS23" s="473">
        <f>IF(ISNUMBER(System!$C24),PlotData!P24+ Normalkraft!$E$2*$AF$1*P23,PlotData!$CB$4)</f>
        <v>1</v>
      </c>
      <c r="AT23" s="473">
        <f>IF(ISNUMBER(System!$C24),PlotData!Q24+ Normalkraft!$E$2*$AF$1*Q23,PlotData!$CB$4)</f>
        <v>1</v>
      </c>
      <c r="AU23" s="473">
        <f>IF(ISNUMBER(System!$C24),PlotData!R24+ Normalkraft!$E$2*$AF$1*R23,PlotData!$CB$4)</f>
        <v>1</v>
      </c>
      <c r="AV23" s="473">
        <f>IF(ISNUMBER(System!$C24),PlotData!S24+Normalkraft!$E$2* $AF$1*S23,PlotData!$CB$4)</f>
        <v>1</v>
      </c>
      <c r="AW23" s="473">
        <f>IF(ISNUMBER(System!$C24),PlotData!T24+ Normalkraft!$E$2*$AF$1*T23,PlotData!$CB$4)</f>
        <v>1</v>
      </c>
      <c r="AX23" s="473">
        <f>IF(ISNUMBER(System!$C24),PlotData!U24+Normalkraft!$E$2* $AF$1*U23,PlotData!$CB$4)</f>
        <v>1</v>
      </c>
      <c r="AY23" s="473">
        <f>IF(ISNUMBER(System!$C24),PlotData!V24+ Normalkraft!$E$2*$AF$1*V23,PlotData!$CB$4)</f>
        <v>1</v>
      </c>
      <c r="AZ23" s="473">
        <f>IF(ISNUMBER(System!$C24),PlotData!W24+ Normalkraft!$E$2*$AF$1*W23,PlotData!$CB$4)</f>
        <v>1</v>
      </c>
      <c r="BA23" s="473">
        <f>IF(ISNUMBER(System!$C24),PlotData!X24+ Normalkraft!$E$2*$AF$1*X23,PlotData!$CB$4)</f>
        <v>1</v>
      </c>
      <c r="BB23" s="502">
        <f>IF(ISNUMBER(System!$C24),PlotData!Y24+Normalkraft!$E$2*$AF$1*Y23,PlotData!$CB$4)</f>
        <v>1</v>
      </c>
      <c r="BC23" s="501">
        <f>IF(ISNUMBER(System!$C24),PlotData!Y24, PlotData!CB$4)</f>
        <v>1</v>
      </c>
      <c r="BD23" s="473">
        <f>IF(ISNUMBER(System!$C24),PlotData!O24, PlotData!$CB$4)</f>
        <v>1</v>
      </c>
      <c r="BE23" s="502">
        <f>IF(ISNUMBER(System!$C24), AR23,PlotData!$CB$4)</f>
        <v>1</v>
      </c>
    </row>
    <row r="24" spans="1:60" x14ac:dyDescent="0.35">
      <c r="A24" s="500">
        <v>22</v>
      </c>
      <c r="B24" s="516"/>
      <c r="C24" s="517"/>
      <c r="D24" s="517"/>
      <c r="E24" s="517"/>
      <c r="F24" s="517"/>
      <c r="G24" s="517"/>
      <c r="H24" s="517"/>
      <c r="I24" s="517"/>
      <c r="J24" s="517"/>
      <c r="K24" s="517"/>
      <c r="L24" s="518"/>
      <c r="N24" s="500">
        <v>22</v>
      </c>
      <c r="O24" s="501"/>
      <c r="P24" s="473"/>
      <c r="Q24" s="473"/>
      <c r="R24" s="473"/>
      <c r="S24" s="473"/>
      <c r="T24" s="473"/>
      <c r="U24" s="473"/>
      <c r="V24" s="473"/>
      <c r="W24" s="473"/>
      <c r="X24" s="473"/>
      <c r="Y24" s="502"/>
      <c r="AA24" s="515">
        <v>22</v>
      </c>
      <c r="AB24" s="501">
        <f>IF(ISNUMBER(System!$C25),PlotData!B25+ Normalkraft!$E$2*$AF$1*B24,PlotData!$CB$3)</f>
        <v>-1.5</v>
      </c>
      <c r="AC24" s="473">
        <f>IF(ISNUMBER(System!$C25),PlotData!C25+ Normalkraft!$E$2*$AF$1*C24,PlotData!$CB$3)</f>
        <v>-1.5</v>
      </c>
      <c r="AD24" s="473">
        <f>IF(ISNUMBER(System!$C25),PlotData!D25+ Normalkraft!$E$2*$AF$1*D24,PlotData!$CB$3)</f>
        <v>-1.5</v>
      </c>
      <c r="AE24" s="473">
        <f>IF(ISNUMBER(System!$C25),PlotData!E25+ Normalkraft!$E$2*$AF$1*E24,PlotData!$CB$3)</f>
        <v>-1.5</v>
      </c>
      <c r="AF24" s="473">
        <f>IF(ISNUMBER(System!$C25),PlotData!F25+Normalkraft!$E$2* $AF$1*F24,PlotData!$CB$3)</f>
        <v>-1.5</v>
      </c>
      <c r="AG24" s="473">
        <f>IF(ISNUMBER(System!$C25),PlotData!G25+ Normalkraft!$E$2*$AF$1*G24,PlotData!$CB$3)</f>
        <v>-1.5</v>
      </c>
      <c r="AH24" s="473">
        <f>IF(ISNUMBER(System!$C25),PlotData!H25+ Normalkraft!$E$2*$AF$1*H24,PlotData!$CB$3)</f>
        <v>-1.5</v>
      </c>
      <c r="AI24" s="473">
        <f>IF(ISNUMBER(System!$C25),PlotData!I25+ Normalkraft!$E$2*$AF$1*I24,PlotData!$CB$3)</f>
        <v>-1.5</v>
      </c>
      <c r="AJ24" s="473">
        <f>IF(ISNUMBER(System!$C25),PlotData!J25+ Normalkraft!$E$2*$AF$1*J24,PlotData!$CB$3)</f>
        <v>-1.5</v>
      </c>
      <c r="AK24" s="473">
        <f>IF(ISNUMBER(System!$C25),PlotData!K25+Normalkraft!$E$2* $AF$1*K24,PlotData!$CB$3)</f>
        <v>-1.5</v>
      </c>
      <c r="AL24" s="502">
        <f>IF(ISNUMBER(System!$C25),PlotData!L25+Normalkraft!$E$2* $AF$1*L24,PlotData!$CB$3)</f>
        <v>-1.5</v>
      </c>
      <c r="AM24" s="501">
        <f>IF(ISNUMBER(System!$C25),PlotData!L25,PlotData!$CB$3)</f>
        <v>-1.5</v>
      </c>
      <c r="AN24" s="473">
        <f>IF(ISNUMBER(System!$C25),PlotData!B25,PlotData!$CB$3)</f>
        <v>-1.5</v>
      </c>
      <c r="AO24" s="390">
        <f>IF(ISNUMBER(System!$C25),AB24,PlotData!$CB$3)</f>
        <v>-1.5</v>
      </c>
      <c r="AQ24" s="544">
        <v>22</v>
      </c>
      <c r="AR24" s="501">
        <f>IF(ISNUMBER(System!$C25),PlotData!O25+ Normalkraft!$E$2*$AF$1*O24,PlotData!$CB$4)</f>
        <v>1</v>
      </c>
      <c r="AS24" s="473">
        <f>IF(ISNUMBER(System!$C25),PlotData!P25+ Normalkraft!$E$2*$AF$1*P24,PlotData!$CB$4)</f>
        <v>1</v>
      </c>
      <c r="AT24" s="473">
        <f>IF(ISNUMBER(System!$C25),PlotData!Q25+ Normalkraft!$E$2*$AF$1*Q24,PlotData!$CB$4)</f>
        <v>1</v>
      </c>
      <c r="AU24" s="473">
        <f>IF(ISNUMBER(System!$C25),PlotData!R25+ Normalkraft!$E$2*$AF$1*R24,PlotData!$CB$4)</f>
        <v>1</v>
      </c>
      <c r="AV24" s="473">
        <f>IF(ISNUMBER(System!$C25),PlotData!S25+Normalkraft!$E$2* $AF$1*S24,PlotData!$CB$4)</f>
        <v>1</v>
      </c>
      <c r="AW24" s="473">
        <f>IF(ISNUMBER(System!$C25),PlotData!T25+ Normalkraft!$E$2*$AF$1*T24,PlotData!$CB$4)</f>
        <v>1</v>
      </c>
      <c r="AX24" s="473">
        <f>IF(ISNUMBER(System!$C25),PlotData!U25+Normalkraft!$E$2* $AF$1*U24,PlotData!$CB$4)</f>
        <v>1</v>
      </c>
      <c r="AY24" s="473">
        <f>IF(ISNUMBER(System!$C25),PlotData!V25+ Normalkraft!$E$2*$AF$1*V24,PlotData!$CB$4)</f>
        <v>1</v>
      </c>
      <c r="AZ24" s="473">
        <f>IF(ISNUMBER(System!$C25),PlotData!W25+ Normalkraft!$E$2*$AF$1*W24,PlotData!$CB$4)</f>
        <v>1</v>
      </c>
      <c r="BA24" s="473">
        <f>IF(ISNUMBER(System!$C25),PlotData!X25+ Normalkraft!$E$2*$AF$1*X24,PlotData!$CB$4)</f>
        <v>1</v>
      </c>
      <c r="BB24" s="502">
        <f>IF(ISNUMBER(System!$C25),PlotData!Y25+Normalkraft!$E$2*$AF$1*Y24,PlotData!$CB$4)</f>
        <v>1</v>
      </c>
      <c r="BC24" s="501">
        <f>IF(ISNUMBER(System!$C25),PlotData!Y25, PlotData!CB$4)</f>
        <v>1</v>
      </c>
      <c r="BD24" s="473">
        <f>IF(ISNUMBER(System!$C25),PlotData!O25, PlotData!$CB$4)</f>
        <v>1</v>
      </c>
      <c r="BE24" s="502">
        <f>IF(ISNUMBER(System!$C25), AR24,PlotData!$CB$4)</f>
        <v>1</v>
      </c>
    </row>
    <row r="25" spans="1:60" x14ac:dyDescent="0.35">
      <c r="A25" s="500">
        <v>23</v>
      </c>
      <c r="B25" s="516"/>
      <c r="C25" s="517"/>
      <c r="D25" s="517"/>
      <c r="E25" s="517"/>
      <c r="F25" s="517"/>
      <c r="G25" s="517"/>
      <c r="H25" s="517"/>
      <c r="I25" s="517"/>
      <c r="J25" s="517"/>
      <c r="K25" s="517"/>
      <c r="L25" s="518"/>
      <c r="N25" s="500">
        <v>23</v>
      </c>
      <c r="O25" s="501"/>
      <c r="P25" s="473"/>
      <c r="Q25" s="473"/>
      <c r="R25" s="473"/>
      <c r="S25" s="473"/>
      <c r="T25" s="473"/>
      <c r="U25" s="473"/>
      <c r="V25" s="473"/>
      <c r="W25" s="473"/>
      <c r="X25" s="473"/>
      <c r="Y25" s="502"/>
      <c r="AA25" s="515">
        <v>23</v>
      </c>
      <c r="AB25" s="501">
        <f>IF(ISNUMBER(System!$C26),PlotData!B26+ Normalkraft!$E$2*$AF$1*B25,PlotData!$CB$3)</f>
        <v>-1.5</v>
      </c>
      <c r="AC25" s="473">
        <f>IF(ISNUMBER(System!$C26),PlotData!C26+ Normalkraft!$E$2*$AF$1*C25,PlotData!$CB$3)</f>
        <v>-1.5</v>
      </c>
      <c r="AD25" s="473">
        <f>IF(ISNUMBER(System!$C26),PlotData!D26+ Normalkraft!$E$2*$AF$1*D25,PlotData!$CB$3)</f>
        <v>-1.5</v>
      </c>
      <c r="AE25" s="473">
        <f>IF(ISNUMBER(System!$C26),PlotData!E26+ Normalkraft!$E$2*$AF$1*E25,PlotData!$CB$3)</f>
        <v>-1.5</v>
      </c>
      <c r="AF25" s="473">
        <f>IF(ISNUMBER(System!$C26),PlotData!F26+Normalkraft!$E$2* $AF$1*F25,PlotData!$CB$3)</f>
        <v>-1.5</v>
      </c>
      <c r="AG25" s="473">
        <f>IF(ISNUMBER(System!$C26),PlotData!G26+ Normalkraft!$E$2*$AF$1*G25,PlotData!$CB$3)</f>
        <v>-1.5</v>
      </c>
      <c r="AH25" s="473">
        <f>IF(ISNUMBER(System!$C26),PlotData!H26+ Normalkraft!$E$2*$AF$1*H25,PlotData!$CB$3)</f>
        <v>-1.5</v>
      </c>
      <c r="AI25" s="473">
        <f>IF(ISNUMBER(System!$C26),PlotData!I26+ Normalkraft!$E$2*$AF$1*I25,PlotData!$CB$3)</f>
        <v>-1.5</v>
      </c>
      <c r="AJ25" s="473">
        <f>IF(ISNUMBER(System!$C26),PlotData!J26+ Normalkraft!$E$2*$AF$1*J25,PlotData!$CB$3)</f>
        <v>-1.5</v>
      </c>
      <c r="AK25" s="473">
        <f>IF(ISNUMBER(System!$C26),PlotData!K26+Normalkraft!$E$2* $AF$1*K25,PlotData!$CB$3)</f>
        <v>-1.5</v>
      </c>
      <c r="AL25" s="502">
        <f>IF(ISNUMBER(System!$C26),PlotData!L26+Normalkraft!$E$2* $AF$1*L25,PlotData!$CB$3)</f>
        <v>-1.5</v>
      </c>
      <c r="AM25" s="501">
        <f>IF(ISNUMBER(System!$C26),PlotData!L26,PlotData!$CB$3)</f>
        <v>-1.5</v>
      </c>
      <c r="AN25" s="473">
        <f>IF(ISNUMBER(System!$C26),PlotData!B26,PlotData!$CB$3)</f>
        <v>-1.5</v>
      </c>
      <c r="AO25" s="390">
        <f>IF(ISNUMBER(System!$C26),AB25,PlotData!$CB$3)</f>
        <v>-1.5</v>
      </c>
      <c r="AQ25" s="544">
        <v>23</v>
      </c>
      <c r="AR25" s="501">
        <f>IF(ISNUMBER(System!$C26),PlotData!O26+ Normalkraft!$E$2*$AF$1*O25,PlotData!$CB$4)</f>
        <v>1</v>
      </c>
      <c r="AS25" s="473">
        <f>IF(ISNUMBER(System!$C26),PlotData!P26+ Normalkraft!$E$2*$AF$1*P25,PlotData!$CB$4)</f>
        <v>1</v>
      </c>
      <c r="AT25" s="473">
        <f>IF(ISNUMBER(System!$C26),PlotData!Q26+ Normalkraft!$E$2*$AF$1*Q25,PlotData!$CB$4)</f>
        <v>1</v>
      </c>
      <c r="AU25" s="473">
        <f>IF(ISNUMBER(System!$C26),PlotData!R26+ Normalkraft!$E$2*$AF$1*R25,PlotData!$CB$4)</f>
        <v>1</v>
      </c>
      <c r="AV25" s="473">
        <f>IF(ISNUMBER(System!$C26),PlotData!S26+Normalkraft!$E$2* $AF$1*S25,PlotData!$CB$4)</f>
        <v>1</v>
      </c>
      <c r="AW25" s="473">
        <f>IF(ISNUMBER(System!$C26),PlotData!T26+ Normalkraft!$E$2*$AF$1*T25,PlotData!$CB$4)</f>
        <v>1</v>
      </c>
      <c r="AX25" s="473">
        <f>IF(ISNUMBER(System!$C26),PlotData!U26+Normalkraft!$E$2* $AF$1*U25,PlotData!$CB$4)</f>
        <v>1</v>
      </c>
      <c r="AY25" s="473">
        <f>IF(ISNUMBER(System!$C26),PlotData!V26+ Normalkraft!$E$2*$AF$1*V25,PlotData!$CB$4)</f>
        <v>1</v>
      </c>
      <c r="AZ25" s="473">
        <f>IF(ISNUMBER(System!$C26),PlotData!W26+ Normalkraft!$E$2*$AF$1*W25,PlotData!$CB$4)</f>
        <v>1</v>
      </c>
      <c r="BA25" s="473">
        <f>IF(ISNUMBER(System!$C26),PlotData!X26+ Normalkraft!$E$2*$AF$1*X25,PlotData!$CB$4)</f>
        <v>1</v>
      </c>
      <c r="BB25" s="502">
        <f>IF(ISNUMBER(System!$C26),PlotData!Y26+Normalkraft!$E$2*$AF$1*Y25,PlotData!$CB$4)</f>
        <v>1</v>
      </c>
      <c r="BC25" s="501">
        <f>IF(ISNUMBER(System!$C26),PlotData!Y26, PlotData!CB$4)</f>
        <v>1</v>
      </c>
      <c r="BD25" s="473">
        <f>IF(ISNUMBER(System!$C26),PlotData!O26, PlotData!$CB$4)</f>
        <v>1</v>
      </c>
      <c r="BE25" s="502">
        <f>IF(ISNUMBER(System!$C26), AR25,PlotData!$CB$4)</f>
        <v>1</v>
      </c>
    </row>
    <row r="26" spans="1:60" x14ac:dyDescent="0.35">
      <c r="A26" s="500">
        <v>24</v>
      </c>
      <c r="B26" s="516"/>
      <c r="C26" s="517"/>
      <c r="D26" s="517"/>
      <c r="E26" s="517"/>
      <c r="F26" s="517"/>
      <c r="G26" s="517"/>
      <c r="H26" s="517"/>
      <c r="I26" s="517"/>
      <c r="J26" s="517"/>
      <c r="K26" s="517"/>
      <c r="L26" s="518"/>
      <c r="N26" s="500">
        <v>24</v>
      </c>
      <c r="O26" s="501"/>
      <c r="P26" s="473"/>
      <c r="Q26" s="473"/>
      <c r="R26" s="473"/>
      <c r="S26" s="473"/>
      <c r="T26" s="473"/>
      <c r="U26" s="473"/>
      <c r="V26" s="473"/>
      <c r="W26" s="473"/>
      <c r="X26" s="473"/>
      <c r="Y26" s="502"/>
      <c r="AA26" s="515">
        <v>24</v>
      </c>
      <c r="AB26" s="501">
        <f>IF(ISNUMBER(System!$C27),PlotData!B27+ Normalkraft!$E$2*$AF$1*B26,PlotData!$CB$3)</f>
        <v>-1.5</v>
      </c>
      <c r="AC26" s="473">
        <f>IF(ISNUMBER(System!$C27),PlotData!C27+ Normalkraft!$E$2*$AF$1*C26,PlotData!$CB$3)</f>
        <v>-1.5</v>
      </c>
      <c r="AD26" s="473">
        <f>IF(ISNUMBER(System!$C27),PlotData!D27+ Normalkraft!$E$2*$AF$1*D26,PlotData!$CB$3)</f>
        <v>-1.5</v>
      </c>
      <c r="AE26" s="473">
        <f>IF(ISNUMBER(System!$C27),PlotData!E27+ Normalkraft!$E$2*$AF$1*E26,PlotData!$CB$3)</f>
        <v>-1.5</v>
      </c>
      <c r="AF26" s="473">
        <f>IF(ISNUMBER(System!$C27),PlotData!F27+Normalkraft!$E$2* $AF$1*F26,PlotData!$CB$3)</f>
        <v>-1.5</v>
      </c>
      <c r="AG26" s="473">
        <f>IF(ISNUMBER(System!$C27),PlotData!G27+ Normalkraft!$E$2*$AF$1*G26,PlotData!$CB$3)</f>
        <v>-1.5</v>
      </c>
      <c r="AH26" s="473">
        <f>IF(ISNUMBER(System!$C27),PlotData!H27+ Normalkraft!$E$2*$AF$1*H26,PlotData!$CB$3)</f>
        <v>-1.5</v>
      </c>
      <c r="AI26" s="473">
        <f>IF(ISNUMBER(System!$C27),PlotData!I27+ Normalkraft!$E$2*$AF$1*I26,PlotData!$CB$3)</f>
        <v>-1.5</v>
      </c>
      <c r="AJ26" s="473">
        <f>IF(ISNUMBER(System!$C27),PlotData!J27+ Normalkraft!$E$2*$AF$1*J26,PlotData!$CB$3)</f>
        <v>-1.5</v>
      </c>
      <c r="AK26" s="473">
        <f>IF(ISNUMBER(System!$C27),PlotData!K27+Normalkraft!$E$2* $AF$1*K26,PlotData!$CB$3)</f>
        <v>-1.5</v>
      </c>
      <c r="AL26" s="502">
        <f>IF(ISNUMBER(System!$C27),PlotData!L27+Normalkraft!$E$2* $AF$1*L26,PlotData!$CB$3)</f>
        <v>-1.5</v>
      </c>
      <c r="AM26" s="501">
        <f>IF(ISNUMBER(System!$C27),PlotData!L27,PlotData!$CB$3)</f>
        <v>-1.5</v>
      </c>
      <c r="AN26" s="473">
        <f>IF(ISNUMBER(System!$C27),PlotData!B27,PlotData!$CB$3)</f>
        <v>-1.5</v>
      </c>
      <c r="AO26" s="390">
        <f>IF(ISNUMBER(System!$C27),AB26,PlotData!$CB$3)</f>
        <v>-1.5</v>
      </c>
      <c r="AQ26" s="544">
        <v>24</v>
      </c>
      <c r="AR26" s="501">
        <f>IF(ISNUMBER(System!$C27),PlotData!O27+ Normalkraft!$E$2*$AF$1*O26,PlotData!$CB$4)</f>
        <v>1</v>
      </c>
      <c r="AS26" s="473">
        <f>IF(ISNUMBER(System!$C27),PlotData!P27+ Normalkraft!$E$2*$AF$1*P26,PlotData!$CB$4)</f>
        <v>1</v>
      </c>
      <c r="AT26" s="473">
        <f>IF(ISNUMBER(System!$C27),PlotData!Q27+ Normalkraft!$E$2*$AF$1*Q26,PlotData!$CB$4)</f>
        <v>1</v>
      </c>
      <c r="AU26" s="473">
        <f>IF(ISNUMBER(System!$C27),PlotData!R27+ Normalkraft!$E$2*$AF$1*R26,PlotData!$CB$4)</f>
        <v>1</v>
      </c>
      <c r="AV26" s="473">
        <f>IF(ISNUMBER(System!$C27),PlotData!S27+Normalkraft!$E$2* $AF$1*S26,PlotData!$CB$4)</f>
        <v>1</v>
      </c>
      <c r="AW26" s="473">
        <f>IF(ISNUMBER(System!$C27),PlotData!T27+ Normalkraft!$E$2*$AF$1*T26,PlotData!$CB$4)</f>
        <v>1</v>
      </c>
      <c r="AX26" s="473">
        <f>IF(ISNUMBER(System!$C27),PlotData!U27+Normalkraft!$E$2* $AF$1*U26,PlotData!$CB$4)</f>
        <v>1</v>
      </c>
      <c r="AY26" s="473">
        <f>IF(ISNUMBER(System!$C27),PlotData!V27+ Normalkraft!$E$2*$AF$1*V26,PlotData!$CB$4)</f>
        <v>1</v>
      </c>
      <c r="AZ26" s="473">
        <f>IF(ISNUMBER(System!$C27),PlotData!W27+ Normalkraft!$E$2*$AF$1*W26,PlotData!$CB$4)</f>
        <v>1</v>
      </c>
      <c r="BA26" s="473">
        <f>IF(ISNUMBER(System!$C27),PlotData!X27+ Normalkraft!$E$2*$AF$1*X26,PlotData!$CB$4)</f>
        <v>1</v>
      </c>
      <c r="BB26" s="502">
        <f>IF(ISNUMBER(System!$C27),PlotData!Y27+Normalkraft!$E$2*$AF$1*Y26,PlotData!$CB$4)</f>
        <v>1</v>
      </c>
      <c r="BC26" s="501">
        <f>IF(ISNUMBER(System!$C27),PlotData!Y27, PlotData!CB$4)</f>
        <v>1</v>
      </c>
      <c r="BD26" s="473">
        <f>IF(ISNUMBER(System!$C27),PlotData!O27, PlotData!$CB$4)</f>
        <v>1</v>
      </c>
      <c r="BE26" s="502">
        <f>IF(ISNUMBER(System!$C27), AR26,PlotData!$CB$4)</f>
        <v>1</v>
      </c>
    </row>
    <row r="27" spans="1:60" x14ac:dyDescent="0.35">
      <c r="A27" s="500">
        <v>25</v>
      </c>
      <c r="B27" s="516"/>
      <c r="C27" s="517"/>
      <c r="D27" s="517"/>
      <c r="E27" s="517"/>
      <c r="F27" s="517"/>
      <c r="G27" s="517"/>
      <c r="H27" s="517"/>
      <c r="I27" s="517"/>
      <c r="J27" s="517"/>
      <c r="K27" s="517"/>
      <c r="L27" s="518"/>
      <c r="N27" s="500">
        <v>25</v>
      </c>
      <c r="O27" s="501"/>
      <c r="P27" s="473"/>
      <c r="Q27" s="473"/>
      <c r="R27" s="473"/>
      <c r="S27" s="473"/>
      <c r="T27" s="473"/>
      <c r="U27" s="473"/>
      <c r="V27" s="473"/>
      <c r="W27" s="473"/>
      <c r="X27" s="473"/>
      <c r="Y27" s="502"/>
      <c r="AA27" s="515">
        <v>25</v>
      </c>
      <c r="AB27" s="501">
        <f>IF(ISNUMBER(System!$C28),PlotData!B28+ Normalkraft!$E$2*$AF$1*B27,PlotData!$CB$3)</f>
        <v>-1.5</v>
      </c>
      <c r="AC27" s="473">
        <f>IF(ISNUMBER(System!$C28),PlotData!C28+ Normalkraft!$E$2*$AF$1*C27,PlotData!$CB$3)</f>
        <v>-1.5</v>
      </c>
      <c r="AD27" s="473">
        <f>IF(ISNUMBER(System!$C28),PlotData!D28+ Normalkraft!$E$2*$AF$1*D27,PlotData!$CB$3)</f>
        <v>-1.5</v>
      </c>
      <c r="AE27" s="473">
        <f>IF(ISNUMBER(System!$C28),PlotData!E28+ Normalkraft!$E$2*$AF$1*E27,PlotData!$CB$3)</f>
        <v>-1.5</v>
      </c>
      <c r="AF27" s="473">
        <f>IF(ISNUMBER(System!$C28),PlotData!F28+Normalkraft!$E$2* $AF$1*F27,PlotData!$CB$3)</f>
        <v>-1.5</v>
      </c>
      <c r="AG27" s="473">
        <f>IF(ISNUMBER(System!$C28),PlotData!G28+ Normalkraft!$E$2*$AF$1*G27,PlotData!$CB$3)</f>
        <v>-1.5</v>
      </c>
      <c r="AH27" s="473">
        <f>IF(ISNUMBER(System!$C28),PlotData!H28+ Normalkraft!$E$2*$AF$1*H27,PlotData!$CB$3)</f>
        <v>-1.5</v>
      </c>
      <c r="AI27" s="473">
        <f>IF(ISNUMBER(System!$C28),PlotData!I28+ Normalkraft!$E$2*$AF$1*I27,PlotData!$CB$3)</f>
        <v>-1.5</v>
      </c>
      <c r="AJ27" s="473">
        <f>IF(ISNUMBER(System!$C28),PlotData!J28+ Normalkraft!$E$2*$AF$1*J27,PlotData!$CB$3)</f>
        <v>-1.5</v>
      </c>
      <c r="AK27" s="473">
        <f>IF(ISNUMBER(System!$C28),PlotData!K28+Normalkraft!$E$2* $AF$1*K27,PlotData!$CB$3)</f>
        <v>-1.5</v>
      </c>
      <c r="AL27" s="502">
        <f>IF(ISNUMBER(System!$C28),PlotData!L28+Normalkraft!$E$2* $AF$1*L27,PlotData!$CB$3)</f>
        <v>-1.5</v>
      </c>
      <c r="AM27" s="501">
        <f>IF(ISNUMBER(System!$C28),PlotData!L28,PlotData!$CB$3)</f>
        <v>-1.5</v>
      </c>
      <c r="AN27" s="473">
        <f>IF(ISNUMBER(System!$C28),PlotData!B28,PlotData!$CB$3)</f>
        <v>-1.5</v>
      </c>
      <c r="AO27" s="390">
        <f>IF(ISNUMBER(System!$C28),AB27,PlotData!$CB$3)</f>
        <v>-1.5</v>
      </c>
      <c r="AQ27" s="544">
        <v>25</v>
      </c>
      <c r="AR27" s="501">
        <f>IF(ISNUMBER(System!$C28),PlotData!O28+ Normalkraft!$E$2*$AF$1*O27,PlotData!$CB$4)</f>
        <v>1</v>
      </c>
      <c r="AS27" s="473">
        <f>IF(ISNUMBER(System!$C28),PlotData!P28+ Normalkraft!$E$2*$AF$1*P27,PlotData!$CB$4)</f>
        <v>1</v>
      </c>
      <c r="AT27" s="473">
        <f>IF(ISNUMBER(System!$C28),PlotData!Q28+ Normalkraft!$E$2*$AF$1*Q27,PlotData!$CB$4)</f>
        <v>1</v>
      </c>
      <c r="AU27" s="473">
        <f>IF(ISNUMBER(System!$C28),PlotData!R28+ Normalkraft!$E$2*$AF$1*R27,PlotData!$CB$4)</f>
        <v>1</v>
      </c>
      <c r="AV27" s="473">
        <f>IF(ISNUMBER(System!$C28),PlotData!S28+Normalkraft!$E$2* $AF$1*S27,PlotData!$CB$4)</f>
        <v>1</v>
      </c>
      <c r="AW27" s="473">
        <f>IF(ISNUMBER(System!$C28),PlotData!T28+ Normalkraft!$E$2*$AF$1*T27,PlotData!$CB$4)</f>
        <v>1</v>
      </c>
      <c r="AX27" s="473">
        <f>IF(ISNUMBER(System!$C28),PlotData!U28+Normalkraft!$E$2* $AF$1*U27,PlotData!$CB$4)</f>
        <v>1</v>
      </c>
      <c r="AY27" s="473">
        <f>IF(ISNUMBER(System!$C28),PlotData!V28+ Normalkraft!$E$2*$AF$1*V27,PlotData!$CB$4)</f>
        <v>1</v>
      </c>
      <c r="AZ27" s="473">
        <f>IF(ISNUMBER(System!$C28),PlotData!W28+ Normalkraft!$E$2*$AF$1*W27,PlotData!$CB$4)</f>
        <v>1</v>
      </c>
      <c r="BA27" s="473">
        <f>IF(ISNUMBER(System!$C28),PlotData!X28+ Normalkraft!$E$2*$AF$1*X27,PlotData!$CB$4)</f>
        <v>1</v>
      </c>
      <c r="BB27" s="502">
        <f>IF(ISNUMBER(System!$C28),PlotData!Y28+Normalkraft!$E$2*$AF$1*Y27,PlotData!$CB$4)</f>
        <v>1</v>
      </c>
      <c r="BC27" s="501">
        <f>IF(ISNUMBER(System!$C28),PlotData!Y28, PlotData!CB$4)</f>
        <v>1</v>
      </c>
      <c r="BD27" s="473">
        <f>IF(ISNUMBER(System!$C28),PlotData!O28, PlotData!$CB$4)</f>
        <v>1</v>
      </c>
      <c r="BE27" s="502">
        <f>IF(ISNUMBER(System!$C28), AR27,PlotData!$CB$4)</f>
        <v>1</v>
      </c>
    </row>
    <row r="28" spans="1:60" x14ac:dyDescent="0.35">
      <c r="A28" s="500">
        <v>26</v>
      </c>
      <c r="B28" s="516"/>
      <c r="C28" s="517"/>
      <c r="D28" s="517"/>
      <c r="E28" s="517"/>
      <c r="F28" s="517"/>
      <c r="G28" s="517"/>
      <c r="H28" s="517"/>
      <c r="I28" s="517"/>
      <c r="J28" s="517"/>
      <c r="K28" s="517"/>
      <c r="L28" s="518"/>
      <c r="N28" s="500">
        <v>26</v>
      </c>
      <c r="O28" s="501"/>
      <c r="P28" s="473"/>
      <c r="Q28" s="473"/>
      <c r="R28" s="473"/>
      <c r="S28" s="473"/>
      <c r="T28" s="473"/>
      <c r="U28" s="473"/>
      <c r="V28" s="473"/>
      <c r="W28" s="473"/>
      <c r="X28" s="473"/>
      <c r="Y28" s="502"/>
      <c r="AA28" s="515">
        <v>26</v>
      </c>
      <c r="AB28" s="501">
        <f>IF(ISNUMBER(System!$C29),PlotData!B29+ Normalkraft!$E$2*$AF$1*B28,PlotData!$CB$3)</f>
        <v>-1.5</v>
      </c>
      <c r="AC28" s="473">
        <f>IF(ISNUMBER(System!$C29),PlotData!C29+ Normalkraft!$E$2*$AF$1*C28,PlotData!$CB$3)</f>
        <v>-1.5</v>
      </c>
      <c r="AD28" s="473">
        <f>IF(ISNUMBER(System!$C29),PlotData!D29+ Normalkraft!$E$2*$AF$1*D28,PlotData!$CB$3)</f>
        <v>-1.5</v>
      </c>
      <c r="AE28" s="473">
        <f>IF(ISNUMBER(System!$C29),PlotData!E29+ Normalkraft!$E$2*$AF$1*E28,PlotData!$CB$3)</f>
        <v>-1.5</v>
      </c>
      <c r="AF28" s="473">
        <f>IF(ISNUMBER(System!$C29),PlotData!F29+Normalkraft!$E$2* $AF$1*F28,PlotData!$CB$3)</f>
        <v>-1.5</v>
      </c>
      <c r="AG28" s="473">
        <f>IF(ISNUMBER(System!$C29),PlotData!G29+ Normalkraft!$E$2*$AF$1*G28,PlotData!$CB$3)</f>
        <v>-1.5</v>
      </c>
      <c r="AH28" s="473">
        <f>IF(ISNUMBER(System!$C29),PlotData!H29+ Normalkraft!$E$2*$AF$1*H28,PlotData!$CB$3)</f>
        <v>-1.5</v>
      </c>
      <c r="AI28" s="473">
        <f>IF(ISNUMBER(System!$C29),PlotData!I29+ Normalkraft!$E$2*$AF$1*I28,PlotData!$CB$3)</f>
        <v>-1.5</v>
      </c>
      <c r="AJ28" s="473">
        <f>IF(ISNUMBER(System!$C29),PlotData!J29+ Normalkraft!$E$2*$AF$1*J28,PlotData!$CB$3)</f>
        <v>-1.5</v>
      </c>
      <c r="AK28" s="473">
        <f>IF(ISNUMBER(System!$C29),PlotData!K29+Normalkraft!$E$2* $AF$1*K28,PlotData!$CB$3)</f>
        <v>-1.5</v>
      </c>
      <c r="AL28" s="502">
        <f>IF(ISNUMBER(System!$C29),PlotData!L29+Normalkraft!$E$2* $AF$1*L28,PlotData!$CB$3)</f>
        <v>-1.5</v>
      </c>
      <c r="AM28" s="501">
        <f>IF(ISNUMBER(System!$C29),PlotData!L29,PlotData!$CB$3)</f>
        <v>-1.5</v>
      </c>
      <c r="AN28" s="473">
        <f>IF(ISNUMBER(System!$C29),PlotData!B29,PlotData!$CB$3)</f>
        <v>-1.5</v>
      </c>
      <c r="AO28" s="390">
        <f>IF(ISNUMBER(System!$C29),AB28,PlotData!$CB$3)</f>
        <v>-1.5</v>
      </c>
      <c r="AQ28" s="544">
        <v>26</v>
      </c>
      <c r="AR28" s="501">
        <f>IF(ISNUMBER(System!$C29),PlotData!O29+ Normalkraft!$E$2*$AF$1*O28,PlotData!$CB$4)</f>
        <v>1</v>
      </c>
      <c r="AS28" s="473">
        <f>IF(ISNUMBER(System!$C29),PlotData!P29+ Normalkraft!$E$2*$AF$1*P28,PlotData!$CB$4)</f>
        <v>1</v>
      </c>
      <c r="AT28" s="473">
        <f>IF(ISNUMBER(System!$C29),PlotData!Q29+ Normalkraft!$E$2*$AF$1*Q28,PlotData!$CB$4)</f>
        <v>1</v>
      </c>
      <c r="AU28" s="473">
        <f>IF(ISNUMBER(System!$C29),PlotData!R29+ Normalkraft!$E$2*$AF$1*R28,PlotData!$CB$4)</f>
        <v>1</v>
      </c>
      <c r="AV28" s="473">
        <f>IF(ISNUMBER(System!$C29),PlotData!S29+Normalkraft!$E$2* $AF$1*S28,PlotData!$CB$4)</f>
        <v>1</v>
      </c>
      <c r="AW28" s="473">
        <f>IF(ISNUMBER(System!$C29),PlotData!T29+ Normalkraft!$E$2*$AF$1*T28,PlotData!$CB$4)</f>
        <v>1</v>
      </c>
      <c r="AX28" s="473">
        <f>IF(ISNUMBER(System!$C29),PlotData!U29+Normalkraft!$E$2* $AF$1*U28,PlotData!$CB$4)</f>
        <v>1</v>
      </c>
      <c r="AY28" s="473">
        <f>IF(ISNUMBER(System!$C29),PlotData!V29+ Normalkraft!$E$2*$AF$1*V28,PlotData!$CB$4)</f>
        <v>1</v>
      </c>
      <c r="AZ28" s="473">
        <f>IF(ISNUMBER(System!$C29),PlotData!W29+ Normalkraft!$E$2*$AF$1*W28,PlotData!$CB$4)</f>
        <v>1</v>
      </c>
      <c r="BA28" s="473">
        <f>IF(ISNUMBER(System!$C29),PlotData!X29+ Normalkraft!$E$2*$AF$1*X28,PlotData!$CB$4)</f>
        <v>1</v>
      </c>
      <c r="BB28" s="502">
        <f>IF(ISNUMBER(System!$C29),PlotData!Y29+Normalkraft!$E$2*$AF$1*Y28,PlotData!$CB$4)</f>
        <v>1</v>
      </c>
      <c r="BC28" s="501">
        <f>IF(ISNUMBER(System!$C29),PlotData!Y29, PlotData!CB$4)</f>
        <v>1</v>
      </c>
      <c r="BD28" s="473">
        <f>IF(ISNUMBER(System!$C29),PlotData!O29, PlotData!$CB$4)</f>
        <v>1</v>
      </c>
      <c r="BE28" s="502">
        <f>IF(ISNUMBER(System!$C29), AR28,PlotData!$CB$4)</f>
        <v>1</v>
      </c>
    </row>
    <row r="29" spans="1:60" x14ac:dyDescent="0.35">
      <c r="A29" s="500">
        <v>27</v>
      </c>
      <c r="B29" s="516"/>
      <c r="C29" s="517"/>
      <c r="D29" s="517"/>
      <c r="E29" s="517"/>
      <c r="F29" s="517"/>
      <c r="G29" s="517"/>
      <c r="H29" s="517"/>
      <c r="I29" s="517"/>
      <c r="J29" s="517"/>
      <c r="K29" s="517"/>
      <c r="L29" s="518"/>
      <c r="N29" s="500">
        <v>27</v>
      </c>
      <c r="O29" s="501"/>
      <c r="P29" s="473"/>
      <c r="Q29" s="473"/>
      <c r="R29" s="473"/>
      <c r="S29" s="473"/>
      <c r="T29" s="473"/>
      <c r="U29" s="473"/>
      <c r="V29" s="473"/>
      <c r="W29" s="473"/>
      <c r="X29" s="473"/>
      <c r="Y29" s="502"/>
      <c r="AA29" s="515">
        <v>27</v>
      </c>
      <c r="AB29" s="501">
        <f>IF(ISNUMBER(System!$C30),PlotData!B30+ Normalkraft!$E$2*$AF$1*B29,PlotData!$CB$3)</f>
        <v>-1.5</v>
      </c>
      <c r="AC29" s="473">
        <f>IF(ISNUMBER(System!$C30),PlotData!C30+ Normalkraft!$E$2*$AF$1*C29,PlotData!$CB$3)</f>
        <v>-1.5</v>
      </c>
      <c r="AD29" s="473">
        <f>IF(ISNUMBER(System!$C30),PlotData!D30+ Normalkraft!$E$2*$AF$1*D29,PlotData!$CB$3)</f>
        <v>-1.5</v>
      </c>
      <c r="AE29" s="473">
        <f>IF(ISNUMBER(System!$C30),PlotData!E30+ Normalkraft!$E$2*$AF$1*E29,PlotData!$CB$3)</f>
        <v>-1.5</v>
      </c>
      <c r="AF29" s="473">
        <f>IF(ISNUMBER(System!$C30),PlotData!F30+Normalkraft!$E$2* $AF$1*F29,PlotData!$CB$3)</f>
        <v>-1.5</v>
      </c>
      <c r="AG29" s="473">
        <f>IF(ISNUMBER(System!$C30),PlotData!G30+ Normalkraft!$E$2*$AF$1*G29,PlotData!$CB$3)</f>
        <v>-1.5</v>
      </c>
      <c r="AH29" s="473">
        <f>IF(ISNUMBER(System!$C30),PlotData!H30+ Normalkraft!$E$2*$AF$1*H29,PlotData!$CB$3)</f>
        <v>-1.5</v>
      </c>
      <c r="AI29" s="473">
        <f>IF(ISNUMBER(System!$C30),PlotData!I30+ Normalkraft!$E$2*$AF$1*I29,PlotData!$CB$3)</f>
        <v>-1.5</v>
      </c>
      <c r="AJ29" s="473">
        <f>IF(ISNUMBER(System!$C30),PlotData!J30+ Normalkraft!$E$2*$AF$1*J29,PlotData!$CB$3)</f>
        <v>-1.5</v>
      </c>
      <c r="AK29" s="473">
        <f>IF(ISNUMBER(System!$C30),PlotData!K30+Normalkraft!$E$2* $AF$1*K29,PlotData!$CB$3)</f>
        <v>-1.5</v>
      </c>
      <c r="AL29" s="502">
        <f>IF(ISNUMBER(System!$C30),PlotData!L30+Normalkraft!$E$2* $AF$1*L29,PlotData!$CB$3)</f>
        <v>-1.5</v>
      </c>
      <c r="AM29" s="501">
        <f>IF(ISNUMBER(System!$C30),PlotData!L30,PlotData!$CB$3)</f>
        <v>-1.5</v>
      </c>
      <c r="AN29" s="473">
        <f>IF(ISNUMBER(System!$C30),PlotData!B30,PlotData!$CB$3)</f>
        <v>-1.5</v>
      </c>
      <c r="AO29" s="390">
        <f>IF(ISNUMBER(System!$C30),AB29,PlotData!$CB$3)</f>
        <v>-1.5</v>
      </c>
      <c r="AQ29" s="544">
        <v>27</v>
      </c>
      <c r="AR29" s="501">
        <f>IF(ISNUMBER(System!$C30),PlotData!O30+ Normalkraft!$E$2*$AF$1*O29,PlotData!$CB$4)</f>
        <v>1</v>
      </c>
      <c r="AS29" s="473">
        <f>IF(ISNUMBER(System!$C30),PlotData!P30+ Normalkraft!$E$2*$AF$1*P29,PlotData!$CB$4)</f>
        <v>1</v>
      </c>
      <c r="AT29" s="473">
        <f>IF(ISNUMBER(System!$C30),PlotData!Q30+ Normalkraft!$E$2*$AF$1*Q29,PlotData!$CB$4)</f>
        <v>1</v>
      </c>
      <c r="AU29" s="473">
        <f>IF(ISNUMBER(System!$C30),PlotData!R30+ Normalkraft!$E$2*$AF$1*R29,PlotData!$CB$4)</f>
        <v>1</v>
      </c>
      <c r="AV29" s="473">
        <f>IF(ISNUMBER(System!$C30),PlotData!S30+Normalkraft!$E$2* $AF$1*S29,PlotData!$CB$4)</f>
        <v>1</v>
      </c>
      <c r="AW29" s="473">
        <f>IF(ISNUMBER(System!$C30),PlotData!T30+ Normalkraft!$E$2*$AF$1*T29,PlotData!$CB$4)</f>
        <v>1</v>
      </c>
      <c r="AX29" s="473">
        <f>IF(ISNUMBER(System!$C30),PlotData!U30+Normalkraft!$E$2* $AF$1*U29,PlotData!$CB$4)</f>
        <v>1</v>
      </c>
      <c r="AY29" s="473">
        <f>IF(ISNUMBER(System!$C30),PlotData!V30+ Normalkraft!$E$2*$AF$1*V29,PlotData!$CB$4)</f>
        <v>1</v>
      </c>
      <c r="AZ29" s="473">
        <f>IF(ISNUMBER(System!$C30),PlotData!W30+ Normalkraft!$E$2*$AF$1*W29,PlotData!$CB$4)</f>
        <v>1</v>
      </c>
      <c r="BA29" s="473">
        <f>IF(ISNUMBER(System!$C30),PlotData!X30+ Normalkraft!$E$2*$AF$1*X29,PlotData!$CB$4)</f>
        <v>1</v>
      </c>
      <c r="BB29" s="502">
        <f>IF(ISNUMBER(System!$C30),PlotData!Y30+Normalkraft!$E$2*$AF$1*Y29,PlotData!$CB$4)</f>
        <v>1</v>
      </c>
      <c r="BC29" s="501">
        <f>IF(ISNUMBER(System!$C30),PlotData!Y30, PlotData!CB$4)</f>
        <v>1</v>
      </c>
      <c r="BD29" s="473">
        <f>IF(ISNUMBER(System!$C30),PlotData!O30, PlotData!$CB$4)</f>
        <v>1</v>
      </c>
      <c r="BE29" s="502">
        <f>IF(ISNUMBER(System!$C30), AR29,PlotData!$CB$4)</f>
        <v>1</v>
      </c>
    </row>
    <row r="30" spans="1:60" x14ac:dyDescent="0.35">
      <c r="A30" s="500">
        <v>28</v>
      </c>
      <c r="B30" s="516"/>
      <c r="C30" s="517"/>
      <c r="D30" s="517"/>
      <c r="E30" s="517"/>
      <c r="F30" s="517"/>
      <c r="G30" s="517"/>
      <c r="H30" s="517"/>
      <c r="I30" s="517"/>
      <c r="J30" s="517"/>
      <c r="K30" s="517"/>
      <c r="L30" s="518"/>
      <c r="N30" s="500">
        <v>28</v>
      </c>
      <c r="O30" s="501"/>
      <c r="P30" s="473"/>
      <c r="Q30" s="473"/>
      <c r="R30" s="473"/>
      <c r="S30" s="473"/>
      <c r="T30" s="473"/>
      <c r="U30" s="473"/>
      <c r="V30" s="473"/>
      <c r="W30" s="473"/>
      <c r="X30" s="473"/>
      <c r="Y30" s="502"/>
      <c r="AA30" s="515">
        <v>28</v>
      </c>
      <c r="AB30" s="501">
        <f>IF(ISNUMBER(System!$C31),PlotData!B31+ Normalkraft!$E$2*$AF$1*B30,PlotData!$CB$3)</f>
        <v>-1.5</v>
      </c>
      <c r="AC30" s="473">
        <f>IF(ISNUMBER(System!$C31),PlotData!C31+ Normalkraft!$E$2*$AF$1*C30,PlotData!$CB$3)</f>
        <v>-1.5</v>
      </c>
      <c r="AD30" s="473">
        <f>IF(ISNUMBER(System!$C31),PlotData!D31+ Normalkraft!$E$2*$AF$1*D30,PlotData!$CB$3)</f>
        <v>-1.5</v>
      </c>
      <c r="AE30" s="473">
        <f>IF(ISNUMBER(System!$C31),PlotData!E31+ Normalkraft!$E$2*$AF$1*E30,PlotData!$CB$3)</f>
        <v>-1.5</v>
      </c>
      <c r="AF30" s="473">
        <f>IF(ISNUMBER(System!$C31),PlotData!F31+Normalkraft!$E$2* $AF$1*F30,PlotData!$CB$3)</f>
        <v>-1.5</v>
      </c>
      <c r="AG30" s="473">
        <f>IF(ISNUMBER(System!$C31),PlotData!G31+ Normalkraft!$E$2*$AF$1*G30,PlotData!$CB$3)</f>
        <v>-1.5</v>
      </c>
      <c r="AH30" s="473">
        <f>IF(ISNUMBER(System!$C31),PlotData!H31+ Normalkraft!$E$2*$AF$1*H30,PlotData!$CB$3)</f>
        <v>-1.5</v>
      </c>
      <c r="AI30" s="473">
        <f>IF(ISNUMBER(System!$C31),PlotData!I31+ Normalkraft!$E$2*$AF$1*I30,PlotData!$CB$3)</f>
        <v>-1.5</v>
      </c>
      <c r="AJ30" s="473">
        <f>IF(ISNUMBER(System!$C31),PlotData!J31+ Normalkraft!$E$2*$AF$1*J30,PlotData!$CB$3)</f>
        <v>-1.5</v>
      </c>
      <c r="AK30" s="473">
        <f>IF(ISNUMBER(System!$C31),PlotData!K31+Normalkraft!$E$2* $AF$1*K30,PlotData!$CB$3)</f>
        <v>-1.5</v>
      </c>
      <c r="AL30" s="502">
        <f>IF(ISNUMBER(System!$C31),PlotData!L31+Normalkraft!$E$2* $AF$1*L30,PlotData!$CB$3)</f>
        <v>-1.5</v>
      </c>
      <c r="AM30" s="501">
        <f>IF(ISNUMBER(System!$C31),PlotData!L31,PlotData!$CB$3)</f>
        <v>-1.5</v>
      </c>
      <c r="AN30" s="473">
        <f>IF(ISNUMBER(System!$C31),PlotData!B31,PlotData!$CB$3)</f>
        <v>-1.5</v>
      </c>
      <c r="AO30" s="390">
        <f>IF(ISNUMBER(System!$C31),AB30,PlotData!$CB$3)</f>
        <v>-1.5</v>
      </c>
      <c r="AQ30" s="544">
        <v>28</v>
      </c>
      <c r="AR30" s="501">
        <f>IF(ISNUMBER(System!$C31),PlotData!O31+ Normalkraft!$E$2*$AF$1*O30,PlotData!$CB$4)</f>
        <v>1</v>
      </c>
      <c r="AS30" s="473">
        <f>IF(ISNUMBER(System!$C31),PlotData!P31+ Normalkraft!$E$2*$AF$1*P30,PlotData!$CB$4)</f>
        <v>1</v>
      </c>
      <c r="AT30" s="473">
        <f>IF(ISNUMBER(System!$C31),PlotData!Q31+ Normalkraft!$E$2*$AF$1*Q30,PlotData!$CB$4)</f>
        <v>1</v>
      </c>
      <c r="AU30" s="473">
        <f>IF(ISNUMBER(System!$C31),PlotData!R31+ Normalkraft!$E$2*$AF$1*R30,PlotData!$CB$4)</f>
        <v>1</v>
      </c>
      <c r="AV30" s="473">
        <f>IF(ISNUMBER(System!$C31),PlotData!S31+Normalkraft!$E$2* $AF$1*S30,PlotData!$CB$4)</f>
        <v>1</v>
      </c>
      <c r="AW30" s="473">
        <f>IF(ISNUMBER(System!$C31),PlotData!T31+ Normalkraft!$E$2*$AF$1*T30,PlotData!$CB$4)</f>
        <v>1</v>
      </c>
      <c r="AX30" s="473">
        <f>IF(ISNUMBER(System!$C31),PlotData!U31+Normalkraft!$E$2* $AF$1*U30,PlotData!$CB$4)</f>
        <v>1</v>
      </c>
      <c r="AY30" s="473">
        <f>IF(ISNUMBER(System!$C31),PlotData!V31+ Normalkraft!$E$2*$AF$1*V30,PlotData!$CB$4)</f>
        <v>1</v>
      </c>
      <c r="AZ30" s="473">
        <f>IF(ISNUMBER(System!$C31),PlotData!W31+ Normalkraft!$E$2*$AF$1*W30,PlotData!$CB$4)</f>
        <v>1</v>
      </c>
      <c r="BA30" s="473">
        <f>IF(ISNUMBER(System!$C31),PlotData!X31+ Normalkraft!$E$2*$AF$1*X30,PlotData!$CB$4)</f>
        <v>1</v>
      </c>
      <c r="BB30" s="502">
        <f>IF(ISNUMBER(System!$C31),PlotData!Y31+Normalkraft!$E$2*$AF$1*Y30,PlotData!$CB$4)</f>
        <v>1</v>
      </c>
      <c r="BC30" s="501">
        <f>IF(ISNUMBER(System!$C31),PlotData!Y31, PlotData!CB$4)</f>
        <v>1</v>
      </c>
      <c r="BD30" s="473">
        <f>IF(ISNUMBER(System!$C31),PlotData!O31, PlotData!$CB$4)</f>
        <v>1</v>
      </c>
      <c r="BE30" s="502">
        <f>IF(ISNUMBER(System!$C31), AR30,PlotData!$CB$4)</f>
        <v>1</v>
      </c>
    </row>
    <row r="31" spans="1:60" x14ac:dyDescent="0.35">
      <c r="A31" s="500">
        <v>29</v>
      </c>
      <c r="B31" s="516"/>
      <c r="C31" s="517"/>
      <c r="D31" s="517"/>
      <c r="E31" s="517"/>
      <c r="F31" s="517"/>
      <c r="G31" s="517"/>
      <c r="H31" s="517"/>
      <c r="I31" s="517"/>
      <c r="J31" s="517"/>
      <c r="K31" s="517"/>
      <c r="L31" s="518"/>
      <c r="N31" s="500">
        <v>29</v>
      </c>
      <c r="O31" s="501"/>
      <c r="P31" s="473"/>
      <c r="Q31" s="473"/>
      <c r="R31" s="473"/>
      <c r="S31" s="473"/>
      <c r="T31" s="473"/>
      <c r="U31" s="473"/>
      <c r="V31" s="473"/>
      <c r="W31" s="473"/>
      <c r="X31" s="473"/>
      <c r="Y31" s="502"/>
      <c r="AA31" s="515">
        <v>29</v>
      </c>
      <c r="AB31" s="501">
        <f>IF(ISNUMBER(System!$C32),PlotData!B32+ Normalkraft!$E$2*$AF$1*B31,PlotData!$CB$3)</f>
        <v>-1.5</v>
      </c>
      <c r="AC31" s="473">
        <f>IF(ISNUMBER(System!$C32),PlotData!C32+ Normalkraft!$E$2*$AF$1*C31,PlotData!$CB$3)</f>
        <v>-1.5</v>
      </c>
      <c r="AD31" s="473">
        <f>IF(ISNUMBER(System!$C32),PlotData!D32+ Normalkraft!$E$2*$AF$1*D31,PlotData!$CB$3)</f>
        <v>-1.5</v>
      </c>
      <c r="AE31" s="473">
        <f>IF(ISNUMBER(System!$C32),PlotData!E32+ Normalkraft!$E$2*$AF$1*E31,PlotData!$CB$3)</f>
        <v>-1.5</v>
      </c>
      <c r="AF31" s="473">
        <f>IF(ISNUMBER(System!$C32),PlotData!F32+Normalkraft!$E$2* $AF$1*F31,PlotData!$CB$3)</f>
        <v>-1.5</v>
      </c>
      <c r="AG31" s="473">
        <f>IF(ISNUMBER(System!$C32),PlotData!G32+ Normalkraft!$E$2*$AF$1*G31,PlotData!$CB$3)</f>
        <v>-1.5</v>
      </c>
      <c r="AH31" s="473">
        <f>IF(ISNUMBER(System!$C32),PlotData!H32+ Normalkraft!$E$2*$AF$1*H31,PlotData!$CB$3)</f>
        <v>-1.5</v>
      </c>
      <c r="AI31" s="473">
        <f>IF(ISNUMBER(System!$C32),PlotData!I32+ Normalkraft!$E$2*$AF$1*I31,PlotData!$CB$3)</f>
        <v>-1.5</v>
      </c>
      <c r="AJ31" s="473">
        <f>IF(ISNUMBER(System!$C32),PlotData!J32+ Normalkraft!$E$2*$AF$1*J31,PlotData!$CB$3)</f>
        <v>-1.5</v>
      </c>
      <c r="AK31" s="473">
        <f>IF(ISNUMBER(System!$C32),PlotData!K32+Normalkraft!$E$2* $AF$1*K31,PlotData!$CB$3)</f>
        <v>-1.5</v>
      </c>
      <c r="AL31" s="502">
        <f>IF(ISNUMBER(System!$C32),PlotData!L32+Normalkraft!$E$2* $AF$1*L31,PlotData!$CB$3)</f>
        <v>-1.5</v>
      </c>
      <c r="AM31" s="501">
        <f>IF(ISNUMBER(System!$C32),PlotData!L32,PlotData!$CB$3)</f>
        <v>-1.5</v>
      </c>
      <c r="AN31" s="473">
        <f>IF(ISNUMBER(System!$C32),PlotData!B32,PlotData!$CB$3)</f>
        <v>-1.5</v>
      </c>
      <c r="AO31" s="390">
        <f>IF(ISNUMBER(System!$C32),AB31,PlotData!$CB$3)</f>
        <v>-1.5</v>
      </c>
      <c r="AQ31" s="544">
        <v>29</v>
      </c>
      <c r="AR31" s="501">
        <f>IF(ISNUMBER(System!$C32),PlotData!O32+ Normalkraft!$E$2*$AF$1*O31,PlotData!$CB$4)</f>
        <v>1</v>
      </c>
      <c r="AS31" s="473">
        <f>IF(ISNUMBER(System!$C32),PlotData!P32+ Normalkraft!$E$2*$AF$1*P31,PlotData!$CB$4)</f>
        <v>1</v>
      </c>
      <c r="AT31" s="473">
        <f>IF(ISNUMBER(System!$C32),PlotData!Q32+ Normalkraft!$E$2*$AF$1*Q31,PlotData!$CB$4)</f>
        <v>1</v>
      </c>
      <c r="AU31" s="473">
        <f>IF(ISNUMBER(System!$C32),PlotData!R32+ Normalkraft!$E$2*$AF$1*R31,PlotData!$CB$4)</f>
        <v>1</v>
      </c>
      <c r="AV31" s="473">
        <f>IF(ISNUMBER(System!$C32),PlotData!S32+Normalkraft!$E$2* $AF$1*S31,PlotData!$CB$4)</f>
        <v>1</v>
      </c>
      <c r="AW31" s="473">
        <f>IF(ISNUMBER(System!$C32),PlotData!T32+ Normalkraft!$E$2*$AF$1*T31,PlotData!$CB$4)</f>
        <v>1</v>
      </c>
      <c r="AX31" s="473">
        <f>IF(ISNUMBER(System!$C32),PlotData!U32+Normalkraft!$E$2* $AF$1*U31,PlotData!$CB$4)</f>
        <v>1</v>
      </c>
      <c r="AY31" s="473">
        <f>IF(ISNUMBER(System!$C32),PlotData!V32+ Normalkraft!$E$2*$AF$1*V31,PlotData!$CB$4)</f>
        <v>1</v>
      </c>
      <c r="AZ31" s="473">
        <f>IF(ISNUMBER(System!$C32),PlotData!W32+ Normalkraft!$E$2*$AF$1*W31,PlotData!$CB$4)</f>
        <v>1</v>
      </c>
      <c r="BA31" s="473">
        <f>IF(ISNUMBER(System!$C32),PlotData!X32+ Normalkraft!$E$2*$AF$1*X31,PlotData!$CB$4)</f>
        <v>1</v>
      </c>
      <c r="BB31" s="502">
        <f>IF(ISNUMBER(System!$C32),PlotData!Y32+Normalkraft!$E$2*$AF$1*Y31,PlotData!$CB$4)</f>
        <v>1</v>
      </c>
      <c r="BC31" s="501">
        <f>IF(ISNUMBER(System!$C32),PlotData!Y32, PlotData!CB$4)</f>
        <v>1</v>
      </c>
      <c r="BD31" s="473">
        <f>IF(ISNUMBER(System!$C32),PlotData!O32, PlotData!$CB$4)</f>
        <v>1</v>
      </c>
      <c r="BE31" s="502">
        <f>IF(ISNUMBER(System!$C32), AR31,PlotData!$CB$4)</f>
        <v>1</v>
      </c>
    </row>
    <row r="32" spans="1:60" x14ac:dyDescent="0.35">
      <c r="A32" s="500">
        <v>30</v>
      </c>
      <c r="B32" s="516"/>
      <c r="C32" s="517"/>
      <c r="D32" s="517"/>
      <c r="E32" s="517"/>
      <c r="F32" s="517"/>
      <c r="G32" s="517"/>
      <c r="H32" s="517"/>
      <c r="I32" s="517"/>
      <c r="J32" s="517"/>
      <c r="K32" s="517"/>
      <c r="L32" s="518"/>
      <c r="N32" s="500">
        <v>30</v>
      </c>
      <c r="O32" s="501"/>
      <c r="P32" s="473"/>
      <c r="Q32" s="473"/>
      <c r="R32" s="473"/>
      <c r="S32" s="473"/>
      <c r="T32" s="473"/>
      <c r="U32" s="473"/>
      <c r="V32" s="473"/>
      <c r="W32" s="473"/>
      <c r="X32" s="473"/>
      <c r="Y32" s="502"/>
      <c r="AA32" s="515">
        <v>30</v>
      </c>
      <c r="AB32" s="501">
        <f>IF(ISNUMBER(System!$C33),PlotData!B33+ Normalkraft!$E$2*$AF$1*B32,PlotData!$CB$3)</f>
        <v>-1.5</v>
      </c>
      <c r="AC32" s="473">
        <f>IF(ISNUMBER(System!$C33),PlotData!C33+ Normalkraft!$E$2*$AF$1*C32,PlotData!$CB$3)</f>
        <v>-1.5</v>
      </c>
      <c r="AD32" s="473">
        <f>IF(ISNUMBER(System!$C33),PlotData!D33+ Normalkraft!$E$2*$AF$1*D32,PlotData!$CB$3)</f>
        <v>-1.5</v>
      </c>
      <c r="AE32" s="473">
        <f>IF(ISNUMBER(System!$C33),PlotData!E33+ Normalkraft!$E$2*$AF$1*E32,PlotData!$CB$3)</f>
        <v>-1.5</v>
      </c>
      <c r="AF32" s="473">
        <f>IF(ISNUMBER(System!$C33),PlotData!F33+Normalkraft!$E$2* $AF$1*F32,PlotData!$CB$3)</f>
        <v>-1.5</v>
      </c>
      <c r="AG32" s="473">
        <f>IF(ISNUMBER(System!$C33),PlotData!G33+ Normalkraft!$E$2*$AF$1*G32,PlotData!$CB$3)</f>
        <v>-1.5</v>
      </c>
      <c r="AH32" s="473">
        <f>IF(ISNUMBER(System!$C33),PlotData!H33+ Normalkraft!$E$2*$AF$1*H32,PlotData!$CB$3)</f>
        <v>-1.5</v>
      </c>
      <c r="AI32" s="473">
        <f>IF(ISNUMBER(System!$C33),PlotData!I33+ Normalkraft!$E$2*$AF$1*I32,PlotData!$CB$3)</f>
        <v>-1.5</v>
      </c>
      <c r="AJ32" s="473">
        <f>IF(ISNUMBER(System!$C33),PlotData!J33+ Normalkraft!$E$2*$AF$1*J32,PlotData!$CB$3)</f>
        <v>-1.5</v>
      </c>
      <c r="AK32" s="473">
        <f>IF(ISNUMBER(System!$C33),PlotData!K33+Normalkraft!$E$2* $AF$1*K32,PlotData!$CB$3)</f>
        <v>-1.5</v>
      </c>
      <c r="AL32" s="502">
        <f>IF(ISNUMBER(System!$C33),PlotData!L33+Normalkraft!$E$2* $AF$1*L32,PlotData!$CB$3)</f>
        <v>-1.5</v>
      </c>
      <c r="AM32" s="501">
        <f>IF(ISNUMBER(System!$C33),PlotData!L33,PlotData!$CB$3)</f>
        <v>-1.5</v>
      </c>
      <c r="AN32" s="473">
        <f>IF(ISNUMBER(System!$C33),PlotData!B33,PlotData!$CB$3)</f>
        <v>-1.5</v>
      </c>
      <c r="AO32" s="390">
        <f>IF(ISNUMBER(System!$C33),AB32,PlotData!$CB$3)</f>
        <v>-1.5</v>
      </c>
      <c r="AQ32" s="544">
        <v>30</v>
      </c>
      <c r="AR32" s="501">
        <f>IF(ISNUMBER(System!$C33),PlotData!O33+ Normalkraft!$E$2*$AF$1*O32,PlotData!$CB$4)</f>
        <v>1</v>
      </c>
      <c r="AS32" s="473">
        <f>IF(ISNUMBER(System!$C33),PlotData!P33+ Normalkraft!$E$2*$AF$1*P32,PlotData!$CB$4)</f>
        <v>1</v>
      </c>
      <c r="AT32" s="473">
        <f>IF(ISNUMBER(System!$C33),PlotData!Q33+ Normalkraft!$E$2*$AF$1*Q32,PlotData!$CB$4)</f>
        <v>1</v>
      </c>
      <c r="AU32" s="473">
        <f>IF(ISNUMBER(System!$C33),PlotData!R33+ Normalkraft!$E$2*$AF$1*R32,PlotData!$CB$4)</f>
        <v>1</v>
      </c>
      <c r="AV32" s="473">
        <f>IF(ISNUMBER(System!$C33),PlotData!S33+Normalkraft!$E$2* $AF$1*S32,PlotData!$CB$4)</f>
        <v>1</v>
      </c>
      <c r="AW32" s="473">
        <f>IF(ISNUMBER(System!$C33),PlotData!T33+ Normalkraft!$E$2*$AF$1*T32,PlotData!$CB$4)</f>
        <v>1</v>
      </c>
      <c r="AX32" s="473">
        <f>IF(ISNUMBER(System!$C33),PlotData!U33+Normalkraft!$E$2* $AF$1*U32,PlotData!$CB$4)</f>
        <v>1</v>
      </c>
      <c r="AY32" s="473">
        <f>IF(ISNUMBER(System!$C33),PlotData!V33+ Normalkraft!$E$2*$AF$1*V32,PlotData!$CB$4)</f>
        <v>1</v>
      </c>
      <c r="AZ32" s="473">
        <f>IF(ISNUMBER(System!$C33),PlotData!W33+ Normalkraft!$E$2*$AF$1*W32,PlotData!$CB$4)</f>
        <v>1</v>
      </c>
      <c r="BA32" s="473">
        <f>IF(ISNUMBER(System!$C33),PlotData!X33+ Normalkraft!$E$2*$AF$1*X32,PlotData!$CB$4)</f>
        <v>1</v>
      </c>
      <c r="BB32" s="502">
        <f>IF(ISNUMBER(System!$C33),PlotData!Y33+Normalkraft!$E$2*$AF$1*Y32,PlotData!$CB$4)</f>
        <v>1</v>
      </c>
      <c r="BC32" s="501">
        <f>IF(ISNUMBER(System!$C33),PlotData!Y33, PlotData!CB$4)</f>
        <v>1</v>
      </c>
      <c r="BD32" s="473">
        <f>IF(ISNUMBER(System!$C33),PlotData!O33, PlotData!$CB$4)</f>
        <v>1</v>
      </c>
      <c r="BE32" s="502">
        <f>IF(ISNUMBER(System!$C33), AR32,PlotData!$CB$4)</f>
        <v>1</v>
      </c>
    </row>
    <row r="33" spans="1:57" x14ac:dyDescent="0.35">
      <c r="A33" s="500">
        <v>31</v>
      </c>
      <c r="B33" s="516"/>
      <c r="C33" s="517"/>
      <c r="D33" s="517"/>
      <c r="E33" s="517"/>
      <c r="F33" s="517"/>
      <c r="G33" s="517"/>
      <c r="H33" s="517"/>
      <c r="I33" s="517"/>
      <c r="J33" s="517"/>
      <c r="K33" s="517"/>
      <c r="L33" s="518"/>
      <c r="N33" s="500">
        <v>31</v>
      </c>
      <c r="O33" s="501"/>
      <c r="P33" s="473"/>
      <c r="Q33" s="473"/>
      <c r="R33" s="473"/>
      <c r="S33" s="473"/>
      <c r="T33" s="473"/>
      <c r="U33" s="473"/>
      <c r="V33" s="473"/>
      <c r="W33" s="473"/>
      <c r="X33" s="473"/>
      <c r="Y33" s="502"/>
      <c r="AA33" s="515">
        <v>31</v>
      </c>
      <c r="AB33" s="501">
        <f>IF(ISNUMBER(System!$C34),PlotData!B34+ Normalkraft!$E$2*$AF$1*B33,PlotData!$CB$3)</f>
        <v>-1.5</v>
      </c>
      <c r="AC33" s="473">
        <f>IF(ISNUMBER(System!$C34),PlotData!C34+ Normalkraft!$E$2*$AF$1*C33,PlotData!$CB$3)</f>
        <v>-1.5</v>
      </c>
      <c r="AD33" s="473">
        <f>IF(ISNUMBER(System!$C34),PlotData!D34+ Normalkraft!$E$2*$AF$1*D33,PlotData!$CB$3)</f>
        <v>-1.5</v>
      </c>
      <c r="AE33" s="473">
        <f>IF(ISNUMBER(System!$C34),PlotData!E34+ Normalkraft!$E$2*$AF$1*E33,PlotData!$CB$3)</f>
        <v>-1.5</v>
      </c>
      <c r="AF33" s="473">
        <f>IF(ISNUMBER(System!$C34),PlotData!F34+Normalkraft!$E$2* $AF$1*F33,PlotData!$CB$3)</f>
        <v>-1.5</v>
      </c>
      <c r="AG33" s="473">
        <f>IF(ISNUMBER(System!$C34),PlotData!G34+ Normalkraft!$E$2*$AF$1*G33,PlotData!$CB$3)</f>
        <v>-1.5</v>
      </c>
      <c r="AH33" s="473">
        <f>IF(ISNUMBER(System!$C34),PlotData!H34+ Normalkraft!$E$2*$AF$1*H33,PlotData!$CB$3)</f>
        <v>-1.5</v>
      </c>
      <c r="AI33" s="473">
        <f>IF(ISNUMBER(System!$C34),PlotData!I34+ Normalkraft!$E$2*$AF$1*I33,PlotData!$CB$3)</f>
        <v>-1.5</v>
      </c>
      <c r="AJ33" s="473">
        <f>IF(ISNUMBER(System!$C34),PlotData!J34+ Normalkraft!$E$2*$AF$1*J33,PlotData!$CB$3)</f>
        <v>-1.5</v>
      </c>
      <c r="AK33" s="473">
        <f>IF(ISNUMBER(System!$C34),PlotData!K34+Normalkraft!$E$2* $AF$1*K33,PlotData!$CB$3)</f>
        <v>-1.5</v>
      </c>
      <c r="AL33" s="502">
        <f>IF(ISNUMBER(System!$C34),PlotData!L34+Normalkraft!$E$2* $AF$1*L33,PlotData!$CB$3)</f>
        <v>-1.5</v>
      </c>
      <c r="AM33" s="501">
        <f>IF(ISNUMBER(System!$C34),PlotData!L34,PlotData!$CB$3)</f>
        <v>-1.5</v>
      </c>
      <c r="AN33" s="473">
        <f>IF(ISNUMBER(System!$C34),PlotData!B34,PlotData!$CB$3)</f>
        <v>-1.5</v>
      </c>
      <c r="AO33" s="390">
        <f>IF(ISNUMBER(System!$C34),AB33,PlotData!$CB$3)</f>
        <v>-1.5</v>
      </c>
      <c r="AQ33" s="544">
        <v>31</v>
      </c>
      <c r="AR33" s="501">
        <f>IF(ISNUMBER(System!$C34),PlotData!O34+ Normalkraft!$E$2*$AF$1*O33,PlotData!$CB$4)</f>
        <v>1</v>
      </c>
      <c r="AS33" s="473">
        <f>IF(ISNUMBER(System!$C34),PlotData!P34+ Normalkraft!$E$2*$AF$1*P33,PlotData!$CB$4)</f>
        <v>1</v>
      </c>
      <c r="AT33" s="473">
        <f>IF(ISNUMBER(System!$C34),PlotData!Q34+ Normalkraft!$E$2*$AF$1*Q33,PlotData!$CB$4)</f>
        <v>1</v>
      </c>
      <c r="AU33" s="473">
        <f>IF(ISNUMBER(System!$C34),PlotData!R34+ Normalkraft!$E$2*$AF$1*R33,PlotData!$CB$4)</f>
        <v>1</v>
      </c>
      <c r="AV33" s="473">
        <f>IF(ISNUMBER(System!$C34),PlotData!S34+Normalkraft!$E$2* $AF$1*S33,PlotData!$CB$4)</f>
        <v>1</v>
      </c>
      <c r="AW33" s="473">
        <f>IF(ISNUMBER(System!$C34),PlotData!T34+ Normalkraft!$E$2*$AF$1*T33,PlotData!$CB$4)</f>
        <v>1</v>
      </c>
      <c r="AX33" s="473">
        <f>IF(ISNUMBER(System!$C34),PlotData!U34+Normalkraft!$E$2* $AF$1*U33,PlotData!$CB$4)</f>
        <v>1</v>
      </c>
      <c r="AY33" s="473">
        <f>IF(ISNUMBER(System!$C34),PlotData!V34+ Normalkraft!$E$2*$AF$1*V33,PlotData!$CB$4)</f>
        <v>1</v>
      </c>
      <c r="AZ33" s="473">
        <f>IF(ISNUMBER(System!$C34),PlotData!W34+ Normalkraft!$E$2*$AF$1*W33,PlotData!$CB$4)</f>
        <v>1</v>
      </c>
      <c r="BA33" s="473">
        <f>IF(ISNUMBER(System!$C34),PlotData!X34+ Normalkraft!$E$2*$AF$1*X33,PlotData!$CB$4)</f>
        <v>1</v>
      </c>
      <c r="BB33" s="502">
        <f>IF(ISNUMBER(System!$C34),PlotData!Y34+Normalkraft!$E$2*$AF$1*Y33,PlotData!$CB$4)</f>
        <v>1</v>
      </c>
      <c r="BC33" s="501">
        <f>IF(ISNUMBER(System!$C34),PlotData!Y34, PlotData!CB$4)</f>
        <v>1</v>
      </c>
      <c r="BD33" s="473">
        <f>IF(ISNUMBER(System!$C34),PlotData!O34, PlotData!$CB$4)</f>
        <v>1</v>
      </c>
      <c r="BE33" s="502">
        <f>IF(ISNUMBER(System!$C34), AR33,PlotData!$CB$4)</f>
        <v>1</v>
      </c>
    </row>
    <row r="34" spans="1:57" x14ac:dyDescent="0.35">
      <c r="A34" s="500">
        <v>32</v>
      </c>
      <c r="B34" s="516"/>
      <c r="C34" s="517"/>
      <c r="D34" s="517"/>
      <c r="E34" s="517"/>
      <c r="F34" s="517"/>
      <c r="G34" s="517"/>
      <c r="H34" s="517"/>
      <c r="I34" s="517"/>
      <c r="J34" s="517"/>
      <c r="K34" s="517"/>
      <c r="L34" s="518"/>
      <c r="N34" s="500">
        <v>32</v>
      </c>
      <c r="O34" s="501"/>
      <c r="P34" s="473"/>
      <c r="Q34" s="473"/>
      <c r="R34" s="473"/>
      <c r="S34" s="473"/>
      <c r="T34" s="473"/>
      <c r="U34" s="473"/>
      <c r="V34" s="473"/>
      <c r="W34" s="473"/>
      <c r="X34" s="473"/>
      <c r="Y34" s="502"/>
      <c r="AA34" s="515">
        <v>32</v>
      </c>
      <c r="AB34" s="501">
        <f>IF(ISNUMBER(System!$C35),PlotData!B35+ Normalkraft!$E$2*$AF$1*B34,PlotData!$CB$3)</f>
        <v>-1.5</v>
      </c>
      <c r="AC34" s="473">
        <f>IF(ISNUMBER(System!$C35),PlotData!C35+ Normalkraft!$E$2*$AF$1*C34,PlotData!$CB$3)</f>
        <v>-1.5</v>
      </c>
      <c r="AD34" s="473">
        <f>IF(ISNUMBER(System!$C35),PlotData!D35+ Normalkraft!$E$2*$AF$1*D34,PlotData!$CB$3)</f>
        <v>-1.5</v>
      </c>
      <c r="AE34" s="473">
        <f>IF(ISNUMBER(System!$C35),PlotData!E35+ Normalkraft!$E$2*$AF$1*E34,PlotData!$CB$3)</f>
        <v>-1.5</v>
      </c>
      <c r="AF34" s="473">
        <f>IF(ISNUMBER(System!$C35),PlotData!F35+Normalkraft!$E$2* $AF$1*F34,PlotData!$CB$3)</f>
        <v>-1.5</v>
      </c>
      <c r="AG34" s="473">
        <f>IF(ISNUMBER(System!$C35),PlotData!G35+ Normalkraft!$E$2*$AF$1*G34,PlotData!$CB$3)</f>
        <v>-1.5</v>
      </c>
      <c r="AH34" s="473">
        <f>IF(ISNUMBER(System!$C35),PlotData!H35+ Normalkraft!$E$2*$AF$1*H34,PlotData!$CB$3)</f>
        <v>-1.5</v>
      </c>
      <c r="AI34" s="473">
        <f>IF(ISNUMBER(System!$C35),PlotData!I35+ Normalkraft!$E$2*$AF$1*I34,PlotData!$CB$3)</f>
        <v>-1.5</v>
      </c>
      <c r="AJ34" s="473">
        <f>IF(ISNUMBER(System!$C35),PlotData!J35+ Normalkraft!$E$2*$AF$1*J34,PlotData!$CB$3)</f>
        <v>-1.5</v>
      </c>
      <c r="AK34" s="473">
        <f>IF(ISNUMBER(System!$C35),PlotData!K35+Normalkraft!$E$2* $AF$1*K34,PlotData!$CB$3)</f>
        <v>-1.5</v>
      </c>
      <c r="AL34" s="502">
        <f>IF(ISNUMBER(System!$C35),PlotData!L35+Normalkraft!$E$2* $AF$1*L34,PlotData!$CB$3)</f>
        <v>-1.5</v>
      </c>
      <c r="AM34" s="501">
        <f>IF(ISNUMBER(System!$C35),PlotData!L35,PlotData!$CB$3)</f>
        <v>-1.5</v>
      </c>
      <c r="AN34" s="473">
        <f>IF(ISNUMBER(System!$C35),PlotData!B35,PlotData!$CB$3)</f>
        <v>-1.5</v>
      </c>
      <c r="AO34" s="390">
        <f>IF(ISNUMBER(System!$C35),AB34,PlotData!$CB$3)</f>
        <v>-1.5</v>
      </c>
      <c r="AQ34" s="544">
        <v>32</v>
      </c>
      <c r="AR34" s="501">
        <f>IF(ISNUMBER(System!$C35),PlotData!O35+ Normalkraft!$E$2*$AF$1*O34,PlotData!$CB$4)</f>
        <v>1</v>
      </c>
      <c r="AS34" s="473">
        <f>IF(ISNUMBER(System!$C35),PlotData!P35+ Normalkraft!$E$2*$AF$1*P34,PlotData!$CB$4)</f>
        <v>1</v>
      </c>
      <c r="AT34" s="473">
        <f>IF(ISNUMBER(System!$C35),PlotData!Q35+ Normalkraft!$E$2*$AF$1*Q34,PlotData!$CB$4)</f>
        <v>1</v>
      </c>
      <c r="AU34" s="473">
        <f>IF(ISNUMBER(System!$C35),PlotData!R35+ Normalkraft!$E$2*$AF$1*R34,PlotData!$CB$4)</f>
        <v>1</v>
      </c>
      <c r="AV34" s="473">
        <f>IF(ISNUMBER(System!$C35),PlotData!S35+Normalkraft!$E$2* $AF$1*S34,PlotData!$CB$4)</f>
        <v>1</v>
      </c>
      <c r="AW34" s="473">
        <f>IF(ISNUMBER(System!$C35),PlotData!T35+ Normalkraft!$E$2*$AF$1*T34,PlotData!$CB$4)</f>
        <v>1</v>
      </c>
      <c r="AX34" s="473">
        <f>IF(ISNUMBER(System!$C35),PlotData!U35+Normalkraft!$E$2* $AF$1*U34,PlotData!$CB$4)</f>
        <v>1</v>
      </c>
      <c r="AY34" s="473">
        <f>IF(ISNUMBER(System!$C35),PlotData!V35+ Normalkraft!$E$2*$AF$1*V34,PlotData!$CB$4)</f>
        <v>1</v>
      </c>
      <c r="AZ34" s="473">
        <f>IF(ISNUMBER(System!$C35),PlotData!W35+ Normalkraft!$E$2*$AF$1*W34,PlotData!$CB$4)</f>
        <v>1</v>
      </c>
      <c r="BA34" s="473">
        <f>IF(ISNUMBER(System!$C35),PlotData!X35+ Normalkraft!$E$2*$AF$1*X34,PlotData!$CB$4)</f>
        <v>1</v>
      </c>
      <c r="BB34" s="502">
        <f>IF(ISNUMBER(System!$C35),PlotData!Y35+Normalkraft!$E$2*$AF$1*Y34,PlotData!$CB$4)</f>
        <v>1</v>
      </c>
      <c r="BC34" s="501">
        <f>IF(ISNUMBER(System!$C35),PlotData!Y35, PlotData!CB$4)</f>
        <v>1</v>
      </c>
      <c r="BD34" s="473">
        <f>IF(ISNUMBER(System!$C35),PlotData!O35, PlotData!$CB$4)</f>
        <v>1</v>
      </c>
      <c r="BE34" s="502">
        <f>IF(ISNUMBER(System!$C35), AR34,PlotData!$CB$4)</f>
        <v>1</v>
      </c>
    </row>
    <row r="35" spans="1:57" x14ac:dyDescent="0.35">
      <c r="A35" s="500">
        <v>33</v>
      </c>
      <c r="B35" s="516"/>
      <c r="C35" s="517"/>
      <c r="D35" s="517"/>
      <c r="E35" s="517"/>
      <c r="F35" s="517"/>
      <c r="G35" s="517"/>
      <c r="H35" s="517"/>
      <c r="I35" s="517"/>
      <c r="J35" s="517"/>
      <c r="K35" s="517"/>
      <c r="L35" s="518"/>
      <c r="N35" s="500">
        <v>33</v>
      </c>
      <c r="O35" s="501"/>
      <c r="P35" s="473"/>
      <c r="Q35" s="473"/>
      <c r="R35" s="473"/>
      <c r="S35" s="473"/>
      <c r="T35" s="473"/>
      <c r="U35" s="473"/>
      <c r="V35" s="473"/>
      <c r="W35" s="473"/>
      <c r="X35" s="473"/>
      <c r="Y35" s="502"/>
      <c r="AA35" s="515">
        <v>33</v>
      </c>
      <c r="AB35" s="501">
        <f>IF(ISNUMBER(System!$C36),PlotData!B36+ Normalkraft!$E$2*$AF$1*B35,PlotData!$CB$3)</f>
        <v>-1.5</v>
      </c>
      <c r="AC35" s="473">
        <f>IF(ISNUMBER(System!$C36),PlotData!C36+ Normalkraft!$E$2*$AF$1*C35,PlotData!$CB$3)</f>
        <v>-1.5</v>
      </c>
      <c r="AD35" s="473">
        <f>IF(ISNUMBER(System!$C36),PlotData!D36+ Normalkraft!$E$2*$AF$1*D35,PlotData!$CB$3)</f>
        <v>-1.5</v>
      </c>
      <c r="AE35" s="473">
        <f>IF(ISNUMBER(System!$C36),PlotData!E36+ Normalkraft!$E$2*$AF$1*E35,PlotData!$CB$3)</f>
        <v>-1.5</v>
      </c>
      <c r="AF35" s="473">
        <f>IF(ISNUMBER(System!$C36),PlotData!F36+Normalkraft!$E$2* $AF$1*F35,PlotData!$CB$3)</f>
        <v>-1.5</v>
      </c>
      <c r="AG35" s="473">
        <f>IF(ISNUMBER(System!$C36),PlotData!G36+ Normalkraft!$E$2*$AF$1*G35,PlotData!$CB$3)</f>
        <v>-1.5</v>
      </c>
      <c r="AH35" s="473">
        <f>IF(ISNUMBER(System!$C36),PlotData!H36+ Normalkraft!$E$2*$AF$1*H35,PlotData!$CB$3)</f>
        <v>-1.5</v>
      </c>
      <c r="AI35" s="473">
        <f>IF(ISNUMBER(System!$C36),PlotData!I36+ Normalkraft!$E$2*$AF$1*I35,PlotData!$CB$3)</f>
        <v>-1.5</v>
      </c>
      <c r="AJ35" s="473">
        <f>IF(ISNUMBER(System!$C36),PlotData!J36+ Normalkraft!$E$2*$AF$1*J35,PlotData!$CB$3)</f>
        <v>-1.5</v>
      </c>
      <c r="AK35" s="473">
        <f>IF(ISNUMBER(System!$C36),PlotData!K36+Normalkraft!$E$2* $AF$1*K35,PlotData!$CB$3)</f>
        <v>-1.5</v>
      </c>
      <c r="AL35" s="502">
        <f>IF(ISNUMBER(System!$C36),PlotData!L36+Normalkraft!$E$2* $AF$1*L35,PlotData!$CB$3)</f>
        <v>-1.5</v>
      </c>
      <c r="AM35" s="501">
        <f>IF(ISNUMBER(System!$C36),PlotData!L36,PlotData!$CB$3)</f>
        <v>-1.5</v>
      </c>
      <c r="AN35" s="473">
        <f>IF(ISNUMBER(System!$C36),PlotData!B36,PlotData!$CB$3)</f>
        <v>-1.5</v>
      </c>
      <c r="AO35" s="390">
        <f>IF(ISNUMBER(System!$C36),AB35,PlotData!$CB$3)</f>
        <v>-1.5</v>
      </c>
      <c r="AQ35" s="544">
        <v>33</v>
      </c>
      <c r="AR35" s="501">
        <f>IF(ISNUMBER(System!$C36),PlotData!O36+ Normalkraft!$E$2*$AF$1*O35,PlotData!$CB$4)</f>
        <v>1</v>
      </c>
      <c r="AS35" s="473">
        <f>IF(ISNUMBER(System!$C36),PlotData!P36+ Normalkraft!$E$2*$AF$1*P35,PlotData!$CB$4)</f>
        <v>1</v>
      </c>
      <c r="AT35" s="473">
        <f>IF(ISNUMBER(System!$C36),PlotData!Q36+ Normalkraft!$E$2*$AF$1*Q35,PlotData!$CB$4)</f>
        <v>1</v>
      </c>
      <c r="AU35" s="473">
        <f>IF(ISNUMBER(System!$C36),PlotData!R36+ Normalkraft!$E$2*$AF$1*R35,PlotData!$CB$4)</f>
        <v>1</v>
      </c>
      <c r="AV35" s="473">
        <f>IF(ISNUMBER(System!$C36),PlotData!S36+Normalkraft!$E$2* $AF$1*S35,PlotData!$CB$4)</f>
        <v>1</v>
      </c>
      <c r="AW35" s="473">
        <f>IF(ISNUMBER(System!$C36),PlotData!T36+ Normalkraft!$E$2*$AF$1*T35,PlotData!$CB$4)</f>
        <v>1</v>
      </c>
      <c r="AX35" s="473">
        <f>IF(ISNUMBER(System!$C36),PlotData!U36+Normalkraft!$E$2* $AF$1*U35,PlotData!$CB$4)</f>
        <v>1</v>
      </c>
      <c r="AY35" s="473">
        <f>IF(ISNUMBER(System!$C36),PlotData!V36+ Normalkraft!$E$2*$AF$1*V35,PlotData!$CB$4)</f>
        <v>1</v>
      </c>
      <c r="AZ35" s="473">
        <f>IF(ISNUMBER(System!$C36),PlotData!W36+ Normalkraft!$E$2*$AF$1*W35,PlotData!$CB$4)</f>
        <v>1</v>
      </c>
      <c r="BA35" s="473">
        <f>IF(ISNUMBER(System!$C36),PlotData!X36+ Normalkraft!$E$2*$AF$1*X35,PlotData!$CB$4)</f>
        <v>1</v>
      </c>
      <c r="BB35" s="502">
        <f>IF(ISNUMBER(System!$C36),PlotData!Y36+Normalkraft!$E$2*$AF$1*Y35,PlotData!$CB$4)</f>
        <v>1</v>
      </c>
      <c r="BC35" s="501">
        <f>IF(ISNUMBER(System!$C36),PlotData!Y36, PlotData!CB$4)</f>
        <v>1</v>
      </c>
      <c r="BD35" s="473">
        <f>IF(ISNUMBER(System!$C36),PlotData!O36, PlotData!$CB$4)</f>
        <v>1</v>
      </c>
      <c r="BE35" s="502">
        <f>IF(ISNUMBER(System!$C36), AR35,PlotData!$CB$4)</f>
        <v>1</v>
      </c>
    </row>
    <row r="36" spans="1:57" x14ac:dyDescent="0.35">
      <c r="A36" s="500">
        <v>34</v>
      </c>
      <c r="B36" s="516"/>
      <c r="C36" s="517"/>
      <c r="D36" s="517"/>
      <c r="E36" s="517"/>
      <c r="F36" s="517"/>
      <c r="G36" s="517"/>
      <c r="H36" s="517"/>
      <c r="I36" s="517"/>
      <c r="J36" s="517"/>
      <c r="K36" s="517"/>
      <c r="L36" s="518"/>
      <c r="N36" s="500">
        <v>34</v>
      </c>
      <c r="O36" s="501"/>
      <c r="P36" s="473"/>
      <c r="Q36" s="473"/>
      <c r="R36" s="473"/>
      <c r="S36" s="473"/>
      <c r="T36" s="473"/>
      <c r="U36" s="473"/>
      <c r="V36" s="473"/>
      <c r="W36" s="473"/>
      <c r="X36" s="473"/>
      <c r="Y36" s="502"/>
      <c r="AA36" s="515">
        <v>34</v>
      </c>
      <c r="AB36" s="501">
        <f>IF(ISNUMBER(System!$C37),PlotData!B37+ Normalkraft!$E$2*$AF$1*B36,PlotData!$CB$3)</f>
        <v>-1.5</v>
      </c>
      <c r="AC36" s="473">
        <f>IF(ISNUMBER(System!$C37),PlotData!C37+ Normalkraft!$E$2*$AF$1*C36,PlotData!$CB$3)</f>
        <v>-1.5</v>
      </c>
      <c r="AD36" s="473">
        <f>IF(ISNUMBER(System!$C37),PlotData!D37+ Normalkraft!$E$2*$AF$1*D36,PlotData!$CB$3)</f>
        <v>-1.5</v>
      </c>
      <c r="AE36" s="473">
        <f>IF(ISNUMBER(System!$C37),PlotData!E37+ Normalkraft!$E$2*$AF$1*E36,PlotData!$CB$3)</f>
        <v>-1.5</v>
      </c>
      <c r="AF36" s="473">
        <f>IF(ISNUMBER(System!$C37),PlotData!F37+Normalkraft!$E$2* $AF$1*F36,PlotData!$CB$3)</f>
        <v>-1.5</v>
      </c>
      <c r="AG36" s="473">
        <f>IF(ISNUMBER(System!$C37),PlotData!G37+ Normalkraft!$E$2*$AF$1*G36,PlotData!$CB$3)</f>
        <v>-1.5</v>
      </c>
      <c r="AH36" s="473">
        <f>IF(ISNUMBER(System!$C37),PlotData!H37+ Normalkraft!$E$2*$AF$1*H36,PlotData!$CB$3)</f>
        <v>-1.5</v>
      </c>
      <c r="AI36" s="473">
        <f>IF(ISNUMBER(System!$C37),PlotData!I37+ Normalkraft!$E$2*$AF$1*I36,PlotData!$CB$3)</f>
        <v>-1.5</v>
      </c>
      <c r="AJ36" s="473">
        <f>IF(ISNUMBER(System!$C37),PlotData!J37+ Normalkraft!$E$2*$AF$1*J36,PlotData!$CB$3)</f>
        <v>-1.5</v>
      </c>
      <c r="AK36" s="473">
        <f>IF(ISNUMBER(System!$C37),PlotData!K37+Normalkraft!$E$2* $AF$1*K36,PlotData!$CB$3)</f>
        <v>-1.5</v>
      </c>
      <c r="AL36" s="502">
        <f>IF(ISNUMBER(System!$C37),PlotData!L37+Normalkraft!$E$2* $AF$1*L36,PlotData!$CB$3)</f>
        <v>-1.5</v>
      </c>
      <c r="AM36" s="501">
        <f>IF(ISNUMBER(System!$C37),PlotData!L37,PlotData!$CB$3)</f>
        <v>-1.5</v>
      </c>
      <c r="AN36" s="473">
        <f>IF(ISNUMBER(System!$C37),PlotData!B37,PlotData!$CB$3)</f>
        <v>-1.5</v>
      </c>
      <c r="AO36" s="390">
        <f>IF(ISNUMBER(System!$C37),AB36,PlotData!$CB$3)</f>
        <v>-1.5</v>
      </c>
      <c r="AQ36" s="544">
        <v>34</v>
      </c>
      <c r="AR36" s="501">
        <f>IF(ISNUMBER(System!$C37),PlotData!O37+ Normalkraft!$E$2*$AF$1*O36,PlotData!$CB$4)</f>
        <v>1</v>
      </c>
      <c r="AS36" s="473">
        <f>IF(ISNUMBER(System!$C37),PlotData!P37+ Normalkraft!$E$2*$AF$1*P36,PlotData!$CB$4)</f>
        <v>1</v>
      </c>
      <c r="AT36" s="473">
        <f>IF(ISNUMBER(System!$C37),PlotData!Q37+ Normalkraft!$E$2*$AF$1*Q36,PlotData!$CB$4)</f>
        <v>1</v>
      </c>
      <c r="AU36" s="473">
        <f>IF(ISNUMBER(System!$C37),PlotData!R37+ Normalkraft!$E$2*$AF$1*R36,PlotData!$CB$4)</f>
        <v>1</v>
      </c>
      <c r="AV36" s="473">
        <f>IF(ISNUMBER(System!$C37),PlotData!S37+Normalkraft!$E$2* $AF$1*S36,PlotData!$CB$4)</f>
        <v>1</v>
      </c>
      <c r="AW36" s="473">
        <f>IF(ISNUMBER(System!$C37),PlotData!T37+ Normalkraft!$E$2*$AF$1*T36,PlotData!$CB$4)</f>
        <v>1</v>
      </c>
      <c r="AX36" s="473">
        <f>IF(ISNUMBER(System!$C37),PlotData!U37+Normalkraft!$E$2* $AF$1*U36,PlotData!$CB$4)</f>
        <v>1</v>
      </c>
      <c r="AY36" s="473">
        <f>IF(ISNUMBER(System!$C37),PlotData!V37+ Normalkraft!$E$2*$AF$1*V36,PlotData!$CB$4)</f>
        <v>1</v>
      </c>
      <c r="AZ36" s="473">
        <f>IF(ISNUMBER(System!$C37),PlotData!W37+ Normalkraft!$E$2*$AF$1*W36,PlotData!$CB$4)</f>
        <v>1</v>
      </c>
      <c r="BA36" s="473">
        <f>IF(ISNUMBER(System!$C37),PlotData!X37+ Normalkraft!$E$2*$AF$1*X36,PlotData!$CB$4)</f>
        <v>1</v>
      </c>
      <c r="BB36" s="502">
        <f>IF(ISNUMBER(System!$C37),PlotData!Y37+Normalkraft!$E$2*$AF$1*Y36,PlotData!$CB$4)</f>
        <v>1</v>
      </c>
      <c r="BC36" s="501">
        <f>IF(ISNUMBER(System!$C37),PlotData!Y37, PlotData!CB$4)</f>
        <v>1</v>
      </c>
      <c r="BD36" s="473">
        <f>IF(ISNUMBER(System!$C37),PlotData!O37, PlotData!$CB$4)</f>
        <v>1</v>
      </c>
      <c r="BE36" s="502">
        <f>IF(ISNUMBER(System!$C37), AR36,PlotData!$CB$4)</f>
        <v>1</v>
      </c>
    </row>
    <row r="37" spans="1:57" x14ac:dyDescent="0.35">
      <c r="A37" s="500">
        <v>35</v>
      </c>
      <c r="B37" s="516"/>
      <c r="C37" s="517"/>
      <c r="D37" s="517"/>
      <c r="E37" s="517"/>
      <c r="F37" s="517"/>
      <c r="G37" s="517"/>
      <c r="H37" s="517"/>
      <c r="I37" s="517"/>
      <c r="J37" s="517"/>
      <c r="K37" s="517"/>
      <c r="L37" s="518"/>
      <c r="N37" s="500">
        <v>35</v>
      </c>
      <c r="O37" s="501"/>
      <c r="P37" s="473"/>
      <c r="Q37" s="473"/>
      <c r="R37" s="473"/>
      <c r="S37" s="473"/>
      <c r="T37" s="473"/>
      <c r="U37" s="473"/>
      <c r="V37" s="473"/>
      <c r="W37" s="473"/>
      <c r="X37" s="473"/>
      <c r="Y37" s="502"/>
      <c r="AA37" s="515">
        <v>35</v>
      </c>
      <c r="AB37" s="501">
        <f>IF(ISNUMBER(System!$C38),PlotData!B38+ Normalkraft!$E$2*$AF$1*B37,PlotData!$CB$3)</f>
        <v>-1.5</v>
      </c>
      <c r="AC37" s="473">
        <f>IF(ISNUMBER(System!$C38),PlotData!C38+ Normalkraft!$E$2*$AF$1*C37,PlotData!$CB$3)</f>
        <v>-1.5</v>
      </c>
      <c r="AD37" s="473">
        <f>IF(ISNUMBER(System!$C38),PlotData!D38+ Normalkraft!$E$2*$AF$1*D37,PlotData!$CB$3)</f>
        <v>-1.5</v>
      </c>
      <c r="AE37" s="473">
        <f>IF(ISNUMBER(System!$C38),PlotData!E38+ Normalkraft!$E$2*$AF$1*E37,PlotData!$CB$3)</f>
        <v>-1.5</v>
      </c>
      <c r="AF37" s="473">
        <f>IF(ISNUMBER(System!$C38),PlotData!F38+Normalkraft!$E$2* $AF$1*F37,PlotData!$CB$3)</f>
        <v>-1.5</v>
      </c>
      <c r="AG37" s="473">
        <f>IF(ISNUMBER(System!$C38),PlotData!G38+ Normalkraft!$E$2*$AF$1*G37,PlotData!$CB$3)</f>
        <v>-1.5</v>
      </c>
      <c r="AH37" s="473">
        <f>IF(ISNUMBER(System!$C38),PlotData!H38+ Normalkraft!$E$2*$AF$1*H37,PlotData!$CB$3)</f>
        <v>-1.5</v>
      </c>
      <c r="AI37" s="473">
        <f>IF(ISNUMBER(System!$C38),PlotData!I38+ Normalkraft!$E$2*$AF$1*I37,PlotData!$CB$3)</f>
        <v>-1.5</v>
      </c>
      <c r="AJ37" s="473">
        <f>IF(ISNUMBER(System!$C38),PlotData!J38+ Normalkraft!$E$2*$AF$1*J37,PlotData!$CB$3)</f>
        <v>-1.5</v>
      </c>
      <c r="AK37" s="473">
        <f>IF(ISNUMBER(System!$C38),PlotData!K38+Normalkraft!$E$2* $AF$1*K37,PlotData!$CB$3)</f>
        <v>-1.5</v>
      </c>
      <c r="AL37" s="502">
        <f>IF(ISNUMBER(System!$C38),PlotData!L38+Normalkraft!$E$2* $AF$1*L37,PlotData!$CB$3)</f>
        <v>-1.5</v>
      </c>
      <c r="AM37" s="501">
        <f>IF(ISNUMBER(System!$C38),PlotData!L38,PlotData!$CB$3)</f>
        <v>-1.5</v>
      </c>
      <c r="AN37" s="473">
        <f>IF(ISNUMBER(System!$C38),PlotData!B38,PlotData!$CB$3)</f>
        <v>-1.5</v>
      </c>
      <c r="AO37" s="390">
        <f>IF(ISNUMBER(System!$C38),AB37,PlotData!$CB$3)</f>
        <v>-1.5</v>
      </c>
      <c r="AQ37" s="544">
        <v>35</v>
      </c>
      <c r="AR37" s="501">
        <f>IF(ISNUMBER(System!$C38),PlotData!O38+ Normalkraft!$E$2*$AF$1*O37,PlotData!$CB$4)</f>
        <v>1</v>
      </c>
      <c r="AS37" s="473">
        <f>IF(ISNUMBER(System!$C38),PlotData!P38+ Normalkraft!$E$2*$AF$1*P37,PlotData!$CB$4)</f>
        <v>1</v>
      </c>
      <c r="AT37" s="473">
        <f>IF(ISNUMBER(System!$C38),PlotData!Q38+ Normalkraft!$E$2*$AF$1*Q37,PlotData!$CB$4)</f>
        <v>1</v>
      </c>
      <c r="AU37" s="473">
        <f>IF(ISNUMBER(System!$C38),PlotData!R38+ Normalkraft!$E$2*$AF$1*R37,PlotData!$CB$4)</f>
        <v>1</v>
      </c>
      <c r="AV37" s="473">
        <f>IF(ISNUMBER(System!$C38),PlotData!S38+Normalkraft!$E$2* $AF$1*S37,PlotData!$CB$4)</f>
        <v>1</v>
      </c>
      <c r="AW37" s="473">
        <f>IF(ISNUMBER(System!$C38),PlotData!T38+ Normalkraft!$E$2*$AF$1*T37,PlotData!$CB$4)</f>
        <v>1</v>
      </c>
      <c r="AX37" s="473">
        <f>IF(ISNUMBER(System!$C38),PlotData!U38+Normalkraft!$E$2* $AF$1*U37,PlotData!$CB$4)</f>
        <v>1</v>
      </c>
      <c r="AY37" s="473">
        <f>IF(ISNUMBER(System!$C38),PlotData!V38+ Normalkraft!$E$2*$AF$1*V37,PlotData!$CB$4)</f>
        <v>1</v>
      </c>
      <c r="AZ37" s="473">
        <f>IF(ISNUMBER(System!$C38),PlotData!W38+ Normalkraft!$E$2*$AF$1*W37,PlotData!$CB$4)</f>
        <v>1</v>
      </c>
      <c r="BA37" s="473">
        <f>IF(ISNUMBER(System!$C38),PlotData!X38+ Normalkraft!$E$2*$AF$1*X37,PlotData!$CB$4)</f>
        <v>1</v>
      </c>
      <c r="BB37" s="502">
        <f>IF(ISNUMBER(System!$C38),PlotData!Y38+Normalkraft!$E$2*$AF$1*Y37,PlotData!$CB$4)</f>
        <v>1</v>
      </c>
      <c r="BC37" s="501">
        <f>IF(ISNUMBER(System!$C38),PlotData!Y38, PlotData!CB$4)</f>
        <v>1</v>
      </c>
      <c r="BD37" s="473">
        <f>IF(ISNUMBER(System!$C38),PlotData!O38, PlotData!$CB$4)</f>
        <v>1</v>
      </c>
      <c r="BE37" s="502">
        <f>IF(ISNUMBER(System!$C38), AR37,PlotData!$CB$4)</f>
        <v>1</v>
      </c>
    </row>
    <row r="38" spans="1:57" x14ac:dyDescent="0.35">
      <c r="A38" s="500">
        <v>36</v>
      </c>
      <c r="B38" s="516"/>
      <c r="C38" s="517"/>
      <c r="D38" s="517"/>
      <c r="E38" s="517"/>
      <c r="F38" s="517"/>
      <c r="G38" s="517"/>
      <c r="H38" s="517"/>
      <c r="I38" s="517"/>
      <c r="J38" s="517"/>
      <c r="K38" s="517"/>
      <c r="L38" s="518"/>
      <c r="N38" s="500">
        <v>36</v>
      </c>
      <c r="O38" s="501"/>
      <c r="P38" s="473"/>
      <c r="Q38" s="473"/>
      <c r="R38" s="473"/>
      <c r="S38" s="473"/>
      <c r="T38" s="473"/>
      <c r="U38" s="473"/>
      <c r="V38" s="473"/>
      <c r="W38" s="473"/>
      <c r="X38" s="473"/>
      <c r="Y38" s="502"/>
      <c r="AA38" s="515">
        <v>36</v>
      </c>
      <c r="AB38" s="501">
        <f>IF(ISNUMBER(System!$C39),PlotData!B39+ Normalkraft!$E$2*$AF$1*B38,PlotData!$CB$3)</f>
        <v>-1.5</v>
      </c>
      <c r="AC38" s="473">
        <f>IF(ISNUMBER(System!$C39),PlotData!C39+ Normalkraft!$E$2*$AF$1*C38,PlotData!$CB$3)</f>
        <v>-1.5</v>
      </c>
      <c r="AD38" s="473">
        <f>IF(ISNUMBER(System!$C39),PlotData!D39+ Normalkraft!$E$2*$AF$1*D38,PlotData!$CB$3)</f>
        <v>-1.5</v>
      </c>
      <c r="AE38" s="473">
        <f>IF(ISNUMBER(System!$C39),PlotData!E39+ Normalkraft!$E$2*$AF$1*E38,PlotData!$CB$3)</f>
        <v>-1.5</v>
      </c>
      <c r="AF38" s="473">
        <f>IF(ISNUMBER(System!$C39),PlotData!F39+Normalkraft!$E$2* $AF$1*F38,PlotData!$CB$3)</f>
        <v>-1.5</v>
      </c>
      <c r="AG38" s="473">
        <f>IF(ISNUMBER(System!$C39),PlotData!G39+ Normalkraft!$E$2*$AF$1*G38,PlotData!$CB$3)</f>
        <v>-1.5</v>
      </c>
      <c r="AH38" s="473">
        <f>IF(ISNUMBER(System!$C39),PlotData!H39+ Normalkraft!$E$2*$AF$1*H38,PlotData!$CB$3)</f>
        <v>-1.5</v>
      </c>
      <c r="AI38" s="473">
        <f>IF(ISNUMBER(System!$C39),PlotData!I39+ Normalkraft!$E$2*$AF$1*I38,PlotData!$CB$3)</f>
        <v>-1.5</v>
      </c>
      <c r="AJ38" s="473">
        <f>IF(ISNUMBER(System!$C39),PlotData!J39+ Normalkraft!$E$2*$AF$1*J38,PlotData!$CB$3)</f>
        <v>-1.5</v>
      </c>
      <c r="AK38" s="473">
        <f>IF(ISNUMBER(System!$C39),PlotData!K39+Normalkraft!$E$2* $AF$1*K38,PlotData!$CB$3)</f>
        <v>-1.5</v>
      </c>
      <c r="AL38" s="502">
        <f>IF(ISNUMBER(System!$C39),PlotData!L39+Normalkraft!$E$2* $AF$1*L38,PlotData!$CB$3)</f>
        <v>-1.5</v>
      </c>
      <c r="AM38" s="501">
        <f>IF(ISNUMBER(System!$C39),PlotData!L39,PlotData!$CB$3)</f>
        <v>-1.5</v>
      </c>
      <c r="AN38" s="473">
        <f>IF(ISNUMBER(System!$C39),PlotData!B39,PlotData!$CB$3)</f>
        <v>-1.5</v>
      </c>
      <c r="AO38" s="390">
        <f>IF(ISNUMBER(System!$C39),AB38,PlotData!$CB$3)</f>
        <v>-1.5</v>
      </c>
      <c r="AQ38" s="544">
        <v>36</v>
      </c>
      <c r="AR38" s="501">
        <f>IF(ISNUMBER(System!$C39),PlotData!O39+ Normalkraft!$E$2*$AF$1*O38,PlotData!$CB$4)</f>
        <v>1</v>
      </c>
      <c r="AS38" s="473">
        <f>IF(ISNUMBER(System!$C39),PlotData!P39+ Normalkraft!$E$2*$AF$1*P38,PlotData!$CB$4)</f>
        <v>1</v>
      </c>
      <c r="AT38" s="473">
        <f>IF(ISNUMBER(System!$C39),PlotData!Q39+ Normalkraft!$E$2*$AF$1*Q38,PlotData!$CB$4)</f>
        <v>1</v>
      </c>
      <c r="AU38" s="473">
        <f>IF(ISNUMBER(System!$C39),PlotData!R39+ Normalkraft!$E$2*$AF$1*R38,PlotData!$CB$4)</f>
        <v>1</v>
      </c>
      <c r="AV38" s="473">
        <f>IF(ISNUMBER(System!$C39),PlotData!S39+Normalkraft!$E$2* $AF$1*S38,PlotData!$CB$4)</f>
        <v>1</v>
      </c>
      <c r="AW38" s="473">
        <f>IF(ISNUMBER(System!$C39),PlotData!T39+ Normalkraft!$E$2*$AF$1*T38,PlotData!$CB$4)</f>
        <v>1</v>
      </c>
      <c r="AX38" s="473">
        <f>IF(ISNUMBER(System!$C39),PlotData!U39+Normalkraft!$E$2* $AF$1*U38,PlotData!$CB$4)</f>
        <v>1</v>
      </c>
      <c r="AY38" s="473">
        <f>IF(ISNUMBER(System!$C39),PlotData!V39+ Normalkraft!$E$2*$AF$1*V38,PlotData!$CB$4)</f>
        <v>1</v>
      </c>
      <c r="AZ38" s="473">
        <f>IF(ISNUMBER(System!$C39),PlotData!W39+ Normalkraft!$E$2*$AF$1*W38,PlotData!$CB$4)</f>
        <v>1</v>
      </c>
      <c r="BA38" s="473">
        <f>IF(ISNUMBER(System!$C39),PlotData!X39+ Normalkraft!$E$2*$AF$1*X38,PlotData!$CB$4)</f>
        <v>1</v>
      </c>
      <c r="BB38" s="502">
        <f>IF(ISNUMBER(System!$C39),PlotData!Y39+Normalkraft!$E$2*$AF$1*Y38,PlotData!$CB$4)</f>
        <v>1</v>
      </c>
      <c r="BC38" s="501">
        <f>IF(ISNUMBER(System!$C39),PlotData!Y39, PlotData!CB$4)</f>
        <v>1</v>
      </c>
      <c r="BD38" s="473">
        <f>IF(ISNUMBER(System!$C39),PlotData!O39, PlotData!$CB$4)</f>
        <v>1</v>
      </c>
      <c r="BE38" s="502">
        <f>IF(ISNUMBER(System!$C39), AR38,PlotData!$CB$4)</f>
        <v>1</v>
      </c>
    </row>
    <row r="39" spans="1:57" x14ac:dyDescent="0.35">
      <c r="A39" s="500">
        <v>37</v>
      </c>
      <c r="B39" s="516"/>
      <c r="C39" s="517"/>
      <c r="D39" s="517"/>
      <c r="E39" s="517"/>
      <c r="F39" s="517"/>
      <c r="G39" s="517"/>
      <c r="H39" s="517"/>
      <c r="I39" s="517"/>
      <c r="J39" s="517"/>
      <c r="K39" s="517"/>
      <c r="L39" s="518"/>
      <c r="N39" s="500">
        <v>37</v>
      </c>
      <c r="O39" s="501"/>
      <c r="P39" s="473"/>
      <c r="Q39" s="473"/>
      <c r="R39" s="473"/>
      <c r="S39" s="473"/>
      <c r="T39" s="473"/>
      <c r="U39" s="473"/>
      <c r="V39" s="473"/>
      <c r="W39" s="473"/>
      <c r="X39" s="473"/>
      <c r="Y39" s="502"/>
      <c r="AA39" s="515">
        <v>37</v>
      </c>
      <c r="AB39" s="501">
        <f>IF(ISNUMBER(System!$C40),PlotData!B40+ Normalkraft!$E$2*$AF$1*B39,PlotData!$CB$3)</f>
        <v>-1.5</v>
      </c>
      <c r="AC39" s="473">
        <f>IF(ISNUMBER(System!$C40),PlotData!C40+ Normalkraft!$E$2*$AF$1*C39,PlotData!$CB$3)</f>
        <v>-1.5</v>
      </c>
      <c r="AD39" s="473">
        <f>IF(ISNUMBER(System!$C40),PlotData!D40+ Normalkraft!$E$2*$AF$1*D39,PlotData!$CB$3)</f>
        <v>-1.5</v>
      </c>
      <c r="AE39" s="473">
        <f>IF(ISNUMBER(System!$C40),PlotData!E40+ Normalkraft!$E$2*$AF$1*E39,PlotData!$CB$3)</f>
        <v>-1.5</v>
      </c>
      <c r="AF39" s="473">
        <f>IF(ISNUMBER(System!$C40),PlotData!F40+Normalkraft!$E$2* $AF$1*F39,PlotData!$CB$3)</f>
        <v>-1.5</v>
      </c>
      <c r="AG39" s="473">
        <f>IF(ISNUMBER(System!$C40),PlotData!G40+ Normalkraft!$E$2*$AF$1*G39,PlotData!$CB$3)</f>
        <v>-1.5</v>
      </c>
      <c r="AH39" s="473">
        <f>IF(ISNUMBER(System!$C40),PlotData!H40+ Normalkraft!$E$2*$AF$1*H39,PlotData!$CB$3)</f>
        <v>-1.5</v>
      </c>
      <c r="AI39" s="473">
        <f>IF(ISNUMBER(System!$C40),PlotData!I40+ Normalkraft!$E$2*$AF$1*I39,PlotData!$CB$3)</f>
        <v>-1.5</v>
      </c>
      <c r="AJ39" s="473">
        <f>IF(ISNUMBER(System!$C40),PlotData!J40+ Normalkraft!$E$2*$AF$1*J39,PlotData!$CB$3)</f>
        <v>-1.5</v>
      </c>
      <c r="AK39" s="473">
        <f>IF(ISNUMBER(System!$C40),PlotData!K40+Normalkraft!$E$2* $AF$1*K39,PlotData!$CB$3)</f>
        <v>-1.5</v>
      </c>
      <c r="AL39" s="502">
        <f>IF(ISNUMBER(System!$C40),PlotData!L40+Normalkraft!$E$2* $AF$1*L39,PlotData!$CB$3)</f>
        <v>-1.5</v>
      </c>
      <c r="AM39" s="501">
        <f>IF(ISNUMBER(System!$C40),PlotData!L40,PlotData!$CB$3)</f>
        <v>-1.5</v>
      </c>
      <c r="AN39" s="473">
        <f>IF(ISNUMBER(System!$C40),PlotData!B40,PlotData!$CB$3)</f>
        <v>-1.5</v>
      </c>
      <c r="AO39" s="390">
        <f>IF(ISNUMBER(System!$C40),AB39,PlotData!$CB$3)</f>
        <v>-1.5</v>
      </c>
      <c r="AQ39" s="544">
        <v>37</v>
      </c>
      <c r="AR39" s="501">
        <f>IF(ISNUMBER(System!$C40),PlotData!O40+ Normalkraft!$E$2*$AF$1*O39,PlotData!$CB$4)</f>
        <v>1</v>
      </c>
      <c r="AS39" s="473">
        <f>IF(ISNUMBER(System!$C40),PlotData!P40+ Normalkraft!$E$2*$AF$1*P39,PlotData!$CB$4)</f>
        <v>1</v>
      </c>
      <c r="AT39" s="473">
        <f>IF(ISNUMBER(System!$C40),PlotData!Q40+ Normalkraft!$E$2*$AF$1*Q39,PlotData!$CB$4)</f>
        <v>1</v>
      </c>
      <c r="AU39" s="473">
        <f>IF(ISNUMBER(System!$C40),PlotData!R40+ Normalkraft!$E$2*$AF$1*R39,PlotData!$CB$4)</f>
        <v>1</v>
      </c>
      <c r="AV39" s="473">
        <f>IF(ISNUMBER(System!$C40),PlotData!S40+Normalkraft!$E$2* $AF$1*S39,PlotData!$CB$4)</f>
        <v>1</v>
      </c>
      <c r="AW39" s="473">
        <f>IF(ISNUMBER(System!$C40),PlotData!T40+ Normalkraft!$E$2*$AF$1*T39,PlotData!$CB$4)</f>
        <v>1</v>
      </c>
      <c r="AX39" s="473">
        <f>IF(ISNUMBER(System!$C40),PlotData!U40+Normalkraft!$E$2* $AF$1*U39,PlotData!$CB$4)</f>
        <v>1</v>
      </c>
      <c r="AY39" s="473">
        <f>IF(ISNUMBER(System!$C40),PlotData!V40+ Normalkraft!$E$2*$AF$1*V39,PlotData!$CB$4)</f>
        <v>1</v>
      </c>
      <c r="AZ39" s="473">
        <f>IF(ISNUMBER(System!$C40),PlotData!W40+ Normalkraft!$E$2*$AF$1*W39,PlotData!$CB$4)</f>
        <v>1</v>
      </c>
      <c r="BA39" s="473">
        <f>IF(ISNUMBER(System!$C40),PlotData!X40+ Normalkraft!$E$2*$AF$1*X39,PlotData!$CB$4)</f>
        <v>1</v>
      </c>
      <c r="BB39" s="502">
        <f>IF(ISNUMBER(System!$C40),PlotData!Y40+Normalkraft!$E$2*$AF$1*Y39,PlotData!$CB$4)</f>
        <v>1</v>
      </c>
      <c r="BC39" s="501">
        <f>IF(ISNUMBER(System!$C40),PlotData!Y40, PlotData!CB$4)</f>
        <v>1</v>
      </c>
      <c r="BD39" s="473">
        <f>IF(ISNUMBER(System!$C40),PlotData!O40, PlotData!$CB$4)</f>
        <v>1</v>
      </c>
      <c r="BE39" s="502">
        <f>IF(ISNUMBER(System!$C40), AR39,PlotData!$CB$4)</f>
        <v>1</v>
      </c>
    </row>
    <row r="40" spans="1:57" x14ac:dyDescent="0.35">
      <c r="A40" s="500">
        <v>38</v>
      </c>
      <c r="B40" s="516"/>
      <c r="C40" s="517"/>
      <c r="D40" s="517"/>
      <c r="E40" s="517"/>
      <c r="F40" s="517"/>
      <c r="G40" s="517"/>
      <c r="H40" s="517"/>
      <c r="I40" s="517"/>
      <c r="J40" s="517"/>
      <c r="K40" s="517"/>
      <c r="L40" s="518"/>
      <c r="N40" s="500">
        <v>38</v>
      </c>
      <c r="O40" s="501"/>
      <c r="P40" s="473"/>
      <c r="Q40" s="473"/>
      <c r="R40" s="473"/>
      <c r="S40" s="473"/>
      <c r="T40" s="473"/>
      <c r="U40" s="473"/>
      <c r="V40" s="473"/>
      <c r="W40" s="473"/>
      <c r="X40" s="473"/>
      <c r="Y40" s="502"/>
      <c r="AA40" s="515">
        <v>38</v>
      </c>
      <c r="AB40" s="501">
        <f>IF(ISNUMBER(System!$C41),PlotData!B41+ Normalkraft!$E$2*$AF$1*B40,PlotData!$CB$3)</f>
        <v>-1.5</v>
      </c>
      <c r="AC40" s="473">
        <f>IF(ISNUMBER(System!$C41),PlotData!C41+ Normalkraft!$E$2*$AF$1*C40,PlotData!$CB$3)</f>
        <v>-1.5</v>
      </c>
      <c r="AD40" s="473">
        <f>IF(ISNUMBER(System!$C41),PlotData!D41+ Normalkraft!$E$2*$AF$1*D40,PlotData!$CB$3)</f>
        <v>-1.5</v>
      </c>
      <c r="AE40" s="473">
        <f>IF(ISNUMBER(System!$C41),PlotData!E41+ Normalkraft!$E$2*$AF$1*E40,PlotData!$CB$3)</f>
        <v>-1.5</v>
      </c>
      <c r="AF40" s="473">
        <f>IF(ISNUMBER(System!$C41),PlotData!F41+Normalkraft!$E$2* $AF$1*F40,PlotData!$CB$3)</f>
        <v>-1.5</v>
      </c>
      <c r="AG40" s="473">
        <f>IF(ISNUMBER(System!$C41),PlotData!G41+ Normalkraft!$E$2*$AF$1*G40,PlotData!$CB$3)</f>
        <v>-1.5</v>
      </c>
      <c r="AH40" s="473">
        <f>IF(ISNUMBER(System!$C41),PlotData!H41+ Normalkraft!$E$2*$AF$1*H40,PlotData!$CB$3)</f>
        <v>-1.5</v>
      </c>
      <c r="AI40" s="473">
        <f>IF(ISNUMBER(System!$C41),PlotData!I41+ Normalkraft!$E$2*$AF$1*I40,PlotData!$CB$3)</f>
        <v>-1.5</v>
      </c>
      <c r="AJ40" s="473">
        <f>IF(ISNUMBER(System!$C41),PlotData!J41+ Normalkraft!$E$2*$AF$1*J40,PlotData!$CB$3)</f>
        <v>-1.5</v>
      </c>
      <c r="AK40" s="473">
        <f>IF(ISNUMBER(System!$C41),PlotData!K41+Normalkraft!$E$2* $AF$1*K40,PlotData!$CB$3)</f>
        <v>-1.5</v>
      </c>
      <c r="AL40" s="502">
        <f>IF(ISNUMBER(System!$C41),PlotData!L41+Normalkraft!$E$2* $AF$1*L40,PlotData!$CB$3)</f>
        <v>-1.5</v>
      </c>
      <c r="AM40" s="501">
        <f>IF(ISNUMBER(System!$C41),PlotData!L41,PlotData!$CB$3)</f>
        <v>-1.5</v>
      </c>
      <c r="AN40" s="473">
        <f>IF(ISNUMBER(System!$C41),PlotData!B41,PlotData!$CB$3)</f>
        <v>-1.5</v>
      </c>
      <c r="AO40" s="390">
        <f>IF(ISNUMBER(System!$C41),AB40,PlotData!$CB$3)</f>
        <v>-1.5</v>
      </c>
      <c r="AQ40" s="544">
        <v>38</v>
      </c>
      <c r="AR40" s="501">
        <f>IF(ISNUMBER(System!$C41),PlotData!O41+ Normalkraft!$E$2*$AF$1*O40,PlotData!$CB$4)</f>
        <v>1</v>
      </c>
      <c r="AS40" s="473">
        <f>IF(ISNUMBER(System!$C41),PlotData!P41+ Normalkraft!$E$2*$AF$1*P40,PlotData!$CB$4)</f>
        <v>1</v>
      </c>
      <c r="AT40" s="473">
        <f>IF(ISNUMBER(System!$C41),PlotData!Q41+ Normalkraft!$E$2*$AF$1*Q40,PlotData!$CB$4)</f>
        <v>1</v>
      </c>
      <c r="AU40" s="473">
        <f>IF(ISNUMBER(System!$C41),PlotData!R41+ Normalkraft!$E$2*$AF$1*R40,PlotData!$CB$4)</f>
        <v>1</v>
      </c>
      <c r="AV40" s="473">
        <f>IF(ISNUMBER(System!$C41),PlotData!S41+Normalkraft!$E$2* $AF$1*S40,PlotData!$CB$4)</f>
        <v>1</v>
      </c>
      <c r="AW40" s="473">
        <f>IF(ISNUMBER(System!$C41),PlotData!T41+ Normalkraft!$E$2*$AF$1*T40,PlotData!$CB$4)</f>
        <v>1</v>
      </c>
      <c r="AX40" s="473">
        <f>IF(ISNUMBER(System!$C41),PlotData!U41+Normalkraft!$E$2* $AF$1*U40,PlotData!$CB$4)</f>
        <v>1</v>
      </c>
      <c r="AY40" s="473">
        <f>IF(ISNUMBER(System!$C41),PlotData!V41+ Normalkraft!$E$2*$AF$1*V40,PlotData!$CB$4)</f>
        <v>1</v>
      </c>
      <c r="AZ40" s="473">
        <f>IF(ISNUMBER(System!$C41),PlotData!W41+ Normalkraft!$E$2*$AF$1*W40,PlotData!$CB$4)</f>
        <v>1</v>
      </c>
      <c r="BA40" s="473">
        <f>IF(ISNUMBER(System!$C41),PlotData!X41+ Normalkraft!$E$2*$AF$1*X40,PlotData!$CB$4)</f>
        <v>1</v>
      </c>
      <c r="BB40" s="502">
        <f>IF(ISNUMBER(System!$C41),PlotData!Y41+Normalkraft!$E$2*$AF$1*Y40,PlotData!$CB$4)</f>
        <v>1</v>
      </c>
      <c r="BC40" s="501">
        <f>IF(ISNUMBER(System!$C41),PlotData!Y41, PlotData!CB$4)</f>
        <v>1</v>
      </c>
      <c r="BD40" s="473">
        <f>IF(ISNUMBER(System!$C41),PlotData!O41, PlotData!$CB$4)</f>
        <v>1</v>
      </c>
      <c r="BE40" s="502">
        <f>IF(ISNUMBER(System!$C41), AR40,PlotData!$CB$4)</f>
        <v>1</v>
      </c>
    </row>
    <row r="41" spans="1:57" x14ac:dyDescent="0.35">
      <c r="A41" s="500">
        <v>39</v>
      </c>
      <c r="B41" s="516"/>
      <c r="C41" s="517"/>
      <c r="D41" s="517"/>
      <c r="E41" s="517"/>
      <c r="F41" s="517"/>
      <c r="G41" s="517"/>
      <c r="H41" s="517"/>
      <c r="I41" s="517"/>
      <c r="J41" s="517"/>
      <c r="K41" s="517"/>
      <c r="L41" s="518"/>
      <c r="N41" s="500">
        <v>39</v>
      </c>
      <c r="O41" s="501"/>
      <c r="P41" s="473"/>
      <c r="Q41" s="473"/>
      <c r="R41" s="473"/>
      <c r="S41" s="473"/>
      <c r="T41" s="473"/>
      <c r="U41" s="473"/>
      <c r="V41" s="473"/>
      <c r="W41" s="473"/>
      <c r="X41" s="473"/>
      <c r="Y41" s="502"/>
      <c r="AA41" s="515">
        <v>39</v>
      </c>
      <c r="AB41" s="501">
        <f>IF(ISNUMBER(System!$C42),PlotData!B42+ Normalkraft!$E$2*$AF$1*B41,PlotData!$CB$3)</f>
        <v>-1.5</v>
      </c>
      <c r="AC41" s="473">
        <f>IF(ISNUMBER(System!$C42),PlotData!C42+ Normalkraft!$E$2*$AF$1*C41,PlotData!$CB$3)</f>
        <v>-1.5</v>
      </c>
      <c r="AD41" s="473">
        <f>IF(ISNUMBER(System!$C42),PlotData!D42+ Normalkraft!$E$2*$AF$1*D41,PlotData!$CB$3)</f>
        <v>-1.5</v>
      </c>
      <c r="AE41" s="473">
        <f>IF(ISNUMBER(System!$C42),PlotData!E42+ Normalkraft!$E$2*$AF$1*E41,PlotData!$CB$3)</f>
        <v>-1.5</v>
      </c>
      <c r="AF41" s="473">
        <f>IF(ISNUMBER(System!$C42),PlotData!F42+Normalkraft!$E$2* $AF$1*F41,PlotData!$CB$3)</f>
        <v>-1.5</v>
      </c>
      <c r="AG41" s="473">
        <f>IF(ISNUMBER(System!$C42),PlotData!G42+ Normalkraft!$E$2*$AF$1*G41,PlotData!$CB$3)</f>
        <v>-1.5</v>
      </c>
      <c r="AH41" s="473">
        <f>IF(ISNUMBER(System!$C42),PlotData!H42+ Normalkraft!$E$2*$AF$1*H41,PlotData!$CB$3)</f>
        <v>-1.5</v>
      </c>
      <c r="AI41" s="473">
        <f>IF(ISNUMBER(System!$C42),PlotData!I42+ Normalkraft!$E$2*$AF$1*I41,PlotData!$CB$3)</f>
        <v>-1.5</v>
      </c>
      <c r="AJ41" s="473">
        <f>IF(ISNUMBER(System!$C42),PlotData!J42+ Normalkraft!$E$2*$AF$1*J41,PlotData!$CB$3)</f>
        <v>-1.5</v>
      </c>
      <c r="AK41" s="473">
        <f>IF(ISNUMBER(System!$C42),PlotData!K42+Normalkraft!$E$2* $AF$1*K41,PlotData!$CB$3)</f>
        <v>-1.5</v>
      </c>
      <c r="AL41" s="502">
        <f>IF(ISNUMBER(System!$C42),PlotData!L42+Normalkraft!$E$2* $AF$1*L41,PlotData!$CB$3)</f>
        <v>-1.5</v>
      </c>
      <c r="AM41" s="501">
        <f>IF(ISNUMBER(System!$C42),PlotData!L42,PlotData!$CB$3)</f>
        <v>-1.5</v>
      </c>
      <c r="AN41" s="473">
        <f>IF(ISNUMBER(System!$C42),PlotData!B42,PlotData!$CB$3)</f>
        <v>-1.5</v>
      </c>
      <c r="AO41" s="390">
        <f>IF(ISNUMBER(System!$C42),AB41,PlotData!$CB$3)</f>
        <v>-1.5</v>
      </c>
      <c r="AQ41" s="544">
        <v>39</v>
      </c>
      <c r="AR41" s="501">
        <f>IF(ISNUMBER(System!$C42),PlotData!O42+ Normalkraft!$E$2*$AF$1*O41,PlotData!$CB$4)</f>
        <v>1</v>
      </c>
      <c r="AS41" s="473">
        <f>IF(ISNUMBER(System!$C42),PlotData!P42+ Normalkraft!$E$2*$AF$1*P41,PlotData!$CB$4)</f>
        <v>1</v>
      </c>
      <c r="AT41" s="473">
        <f>IF(ISNUMBER(System!$C42),PlotData!Q42+ Normalkraft!$E$2*$AF$1*Q41,PlotData!$CB$4)</f>
        <v>1</v>
      </c>
      <c r="AU41" s="473">
        <f>IF(ISNUMBER(System!$C42),PlotData!R42+ Normalkraft!$E$2*$AF$1*R41,PlotData!$CB$4)</f>
        <v>1</v>
      </c>
      <c r="AV41" s="473">
        <f>IF(ISNUMBER(System!$C42),PlotData!S42+Normalkraft!$E$2* $AF$1*S41,PlotData!$CB$4)</f>
        <v>1</v>
      </c>
      <c r="AW41" s="473">
        <f>IF(ISNUMBER(System!$C42),PlotData!T42+ Normalkraft!$E$2*$AF$1*T41,PlotData!$CB$4)</f>
        <v>1</v>
      </c>
      <c r="AX41" s="473">
        <f>IF(ISNUMBER(System!$C42),PlotData!U42+Normalkraft!$E$2* $AF$1*U41,PlotData!$CB$4)</f>
        <v>1</v>
      </c>
      <c r="AY41" s="473">
        <f>IF(ISNUMBER(System!$C42),PlotData!V42+ Normalkraft!$E$2*$AF$1*V41,PlotData!$CB$4)</f>
        <v>1</v>
      </c>
      <c r="AZ41" s="473">
        <f>IF(ISNUMBER(System!$C42),PlotData!W42+ Normalkraft!$E$2*$AF$1*W41,PlotData!$CB$4)</f>
        <v>1</v>
      </c>
      <c r="BA41" s="473">
        <f>IF(ISNUMBER(System!$C42),PlotData!X42+ Normalkraft!$E$2*$AF$1*X41,PlotData!$CB$4)</f>
        <v>1</v>
      </c>
      <c r="BB41" s="502">
        <f>IF(ISNUMBER(System!$C42),PlotData!Y42+Normalkraft!$E$2*$AF$1*Y41,PlotData!$CB$4)</f>
        <v>1</v>
      </c>
      <c r="BC41" s="501">
        <f>IF(ISNUMBER(System!$C42),PlotData!Y42, PlotData!CB$4)</f>
        <v>1</v>
      </c>
      <c r="BD41" s="473">
        <f>IF(ISNUMBER(System!$C42),PlotData!O42, PlotData!$CB$4)</f>
        <v>1</v>
      </c>
      <c r="BE41" s="502">
        <f>IF(ISNUMBER(System!$C42), AR41,PlotData!$CB$4)</f>
        <v>1</v>
      </c>
    </row>
    <row r="42" spans="1:57" ht="13.15" thickBot="1" x14ac:dyDescent="0.4">
      <c r="A42" s="522">
        <v>40</v>
      </c>
      <c r="B42" s="523"/>
      <c r="C42" s="524"/>
      <c r="D42" s="524"/>
      <c r="E42" s="524"/>
      <c r="F42" s="524"/>
      <c r="G42" s="524"/>
      <c r="H42" s="524"/>
      <c r="I42" s="524"/>
      <c r="J42" s="524"/>
      <c r="K42" s="524"/>
      <c r="L42" s="525"/>
      <c r="N42" s="522">
        <v>40</v>
      </c>
      <c r="O42" s="450"/>
      <c r="P42" s="446"/>
      <c r="Q42" s="446"/>
      <c r="R42" s="446"/>
      <c r="S42" s="446"/>
      <c r="T42" s="446"/>
      <c r="U42" s="446"/>
      <c r="V42" s="446"/>
      <c r="W42" s="446"/>
      <c r="X42" s="446"/>
      <c r="Y42" s="447"/>
      <c r="AA42" s="527">
        <v>40</v>
      </c>
      <c r="AB42" s="450">
        <f>IF(ISNUMBER(System!$C43),PlotData!B43+ Normalkraft!$E$2*$AF$1*B42,PlotData!$CB$3)</f>
        <v>-1.5</v>
      </c>
      <c r="AC42" s="446">
        <f>IF(ISNUMBER(System!$C43),PlotData!C43+ Normalkraft!$E$2*$AF$1*C42,PlotData!$CB$3)</f>
        <v>-1.5</v>
      </c>
      <c r="AD42" s="446">
        <f>IF(ISNUMBER(System!$C43),PlotData!D43+ Normalkraft!$E$2*$AF$1*D42,PlotData!$CB$3)</f>
        <v>-1.5</v>
      </c>
      <c r="AE42" s="446">
        <f>IF(ISNUMBER(System!$C43),PlotData!E43+ Normalkraft!$E$2*$AF$1*E42,PlotData!$CB$3)</f>
        <v>-1.5</v>
      </c>
      <c r="AF42" s="446">
        <f>IF(ISNUMBER(System!$C43),PlotData!F43+Normalkraft!$E$2* $AF$1*F42,PlotData!$CB$3)</f>
        <v>-1.5</v>
      </c>
      <c r="AG42" s="446">
        <f>IF(ISNUMBER(System!$C43),PlotData!G43+ Normalkraft!$E$2*$AF$1*G42,PlotData!$CB$3)</f>
        <v>-1.5</v>
      </c>
      <c r="AH42" s="446">
        <f>IF(ISNUMBER(System!$C43),PlotData!H43+ Normalkraft!$E$2*$AF$1*H42,PlotData!$CB$3)</f>
        <v>-1.5</v>
      </c>
      <c r="AI42" s="446">
        <f>IF(ISNUMBER(System!$C43),PlotData!I43+ Normalkraft!$E$2*$AF$1*I42,PlotData!$CB$3)</f>
        <v>-1.5</v>
      </c>
      <c r="AJ42" s="446">
        <f>IF(ISNUMBER(System!$C43),PlotData!J43+ Normalkraft!$E$2*$AF$1*J42,PlotData!$CB$3)</f>
        <v>-1.5</v>
      </c>
      <c r="AK42" s="446">
        <f>IF(ISNUMBER(System!$C43),PlotData!K43+Normalkraft!$E$2* $AF$1*K42,PlotData!$CB$3)</f>
        <v>-1.5</v>
      </c>
      <c r="AL42" s="447">
        <f>IF(ISNUMBER(System!$C43),PlotData!L43+Normalkraft!$E$2* $AF$1*L42,PlotData!$CB$3)</f>
        <v>-1.5</v>
      </c>
      <c r="AM42" s="450">
        <f>IF(ISNUMBER(System!$C43),PlotData!L43,PlotData!$CB$3)</f>
        <v>-1.5</v>
      </c>
      <c r="AN42" s="446">
        <f>IF(ISNUMBER(System!$C43),PlotData!B43,PlotData!$CB$3)</f>
        <v>-1.5</v>
      </c>
      <c r="AO42" s="397">
        <f>IF(ISNUMBER(System!$C43),AB42,PlotData!$CB$3)</f>
        <v>-1.5</v>
      </c>
      <c r="AQ42" s="545">
        <v>40</v>
      </c>
      <c r="AR42" s="450">
        <f>IF(ISNUMBER(System!$C43),PlotData!O43+ Normalkraft!$E$2*$AF$1*O42,PlotData!$CB$4)</f>
        <v>1</v>
      </c>
      <c r="AS42" s="446">
        <f>IF(ISNUMBER(System!$C43),PlotData!P43+ Normalkraft!$E$2*$AF$1*P42,PlotData!$CB$4)</f>
        <v>1</v>
      </c>
      <c r="AT42" s="446">
        <f>IF(ISNUMBER(System!$C43),PlotData!Q43+ Normalkraft!$E$2*$AF$1*Q42,PlotData!$CB$4)</f>
        <v>1</v>
      </c>
      <c r="AU42" s="446">
        <f>IF(ISNUMBER(System!$C43),PlotData!R43+ Normalkraft!$E$2*$AF$1*R42,PlotData!$CB$4)</f>
        <v>1</v>
      </c>
      <c r="AV42" s="446">
        <f>IF(ISNUMBER(System!$C43),PlotData!S43+Normalkraft!$E$2* $AF$1*S42,PlotData!$CB$4)</f>
        <v>1</v>
      </c>
      <c r="AW42" s="446">
        <f>IF(ISNUMBER(System!$C43),PlotData!T43+ Normalkraft!$E$2*$AF$1*T42,PlotData!$CB$4)</f>
        <v>1</v>
      </c>
      <c r="AX42" s="446">
        <f>IF(ISNUMBER(System!$C43),PlotData!U43+Normalkraft!$E$2* $AF$1*U42,PlotData!$CB$4)</f>
        <v>1</v>
      </c>
      <c r="AY42" s="446">
        <f>IF(ISNUMBER(System!$C43),PlotData!V43+ Normalkraft!$E$2*$AF$1*V42,PlotData!$CB$4)</f>
        <v>1</v>
      </c>
      <c r="AZ42" s="446">
        <f>IF(ISNUMBER(System!$C43),PlotData!W43+ Normalkraft!$E$2*$AF$1*W42,PlotData!$CB$4)</f>
        <v>1</v>
      </c>
      <c r="BA42" s="446">
        <f>IF(ISNUMBER(System!$C43),PlotData!X43+ Normalkraft!$E$2*$AF$1*X42,PlotData!$CB$4)</f>
        <v>1</v>
      </c>
      <c r="BB42" s="447">
        <f>IF(ISNUMBER(System!$C43),PlotData!Y43+Normalkraft!$E$2*$AF$1*Y42,PlotData!$CB$4)</f>
        <v>1</v>
      </c>
      <c r="BC42" s="450">
        <f>IF(ISNUMBER(System!$C43),PlotData!Y43, PlotData!CB$4)</f>
        <v>1</v>
      </c>
      <c r="BD42" s="446">
        <f>IF(ISNUMBER(System!$C43),PlotData!O43, PlotData!$CB$4)</f>
        <v>1</v>
      </c>
      <c r="BE42" s="447">
        <f>IF(ISNUMBER(System!$C43), AR42,PlotData!$CB$4)</f>
        <v>1</v>
      </c>
    </row>
    <row r="43" spans="1:57" x14ac:dyDescent="0.35">
      <c r="AA43" s="52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8"/>
      <c r="AL43" s="398"/>
    </row>
    <row r="44" spans="1:57" x14ac:dyDescent="0.35">
      <c r="Z44" s="36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</row>
    <row r="45" spans="1:57" x14ac:dyDescent="0.35">
      <c r="Z45" s="368"/>
    </row>
    <row r="46" spans="1:57" x14ac:dyDescent="0.35">
      <c r="Z46" s="368"/>
    </row>
    <row r="47" spans="1:57" x14ac:dyDescent="0.35">
      <c r="Z47" s="368"/>
    </row>
    <row r="48" spans="1:57" x14ac:dyDescent="0.35">
      <c r="Z48" s="368"/>
    </row>
    <row r="49" spans="26:26" x14ac:dyDescent="0.35">
      <c r="Z49" s="368"/>
    </row>
    <row r="50" spans="26:26" x14ac:dyDescent="0.35">
      <c r="Z50" s="368"/>
    </row>
    <row r="51" spans="26:26" x14ac:dyDescent="0.35">
      <c r="Z51" s="368"/>
    </row>
    <row r="52" spans="26:26" x14ac:dyDescent="0.35">
      <c r="Z52" s="368"/>
    </row>
    <row r="53" spans="26:26" x14ac:dyDescent="0.35">
      <c r="Z53" s="368"/>
    </row>
    <row r="54" spans="26:26" x14ac:dyDescent="0.35">
      <c r="Z54" s="368"/>
    </row>
    <row r="55" spans="26:26" x14ac:dyDescent="0.35">
      <c r="Z55" s="368"/>
    </row>
    <row r="56" spans="26:26" x14ac:dyDescent="0.35">
      <c r="Z56" s="368"/>
    </row>
    <row r="57" spans="26:26" x14ac:dyDescent="0.35">
      <c r="Z57" s="368"/>
    </row>
    <row r="58" spans="26:26" x14ac:dyDescent="0.35">
      <c r="Z58" s="368"/>
    </row>
    <row r="59" spans="26:26" x14ac:dyDescent="0.35">
      <c r="Z59" s="368"/>
    </row>
    <row r="60" spans="26:26" x14ac:dyDescent="0.35">
      <c r="Z60" s="368"/>
    </row>
    <row r="61" spans="26:26" x14ac:dyDescent="0.35">
      <c r="Z61" s="368"/>
    </row>
    <row r="62" spans="26:26" x14ac:dyDescent="0.35">
      <c r="Z62" s="368"/>
    </row>
    <row r="63" spans="26:26" x14ac:dyDescent="0.35">
      <c r="Z63" s="368"/>
    </row>
    <row r="64" spans="26:26" x14ac:dyDescent="0.35">
      <c r="Z64" s="368"/>
    </row>
    <row r="65" spans="1:36" x14ac:dyDescent="0.35">
      <c r="Z65" s="368"/>
    </row>
    <row r="66" spans="1:36" x14ac:dyDescent="0.35">
      <c r="Z66" s="368"/>
    </row>
    <row r="67" spans="1:36" x14ac:dyDescent="0.35">
      <c r="Z67" s="368"/>
    </row>
    <row r="68" spans="1:36" x14ac:dyDescent="0.35">
      <c r="A68" s="398"/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68"/>
      <c r="AB68" s="398"/>
      <c r="AC68" s="398"/>
      <c r="AD68" s="398"/>
      <c r="AE68" s="398"/>
      <c r="AF68" s="398"/>
      <c r="AG68" s="398"/>
      <c r="AH68" s="398"/>
      <c r="AI68" s="398"/>
      <c r="AJ68" s="398"/>
    </row>
    <row r="69" spans="1:36" x14ac:dyDescent="0.35">
      <c r="A69" s="398"/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68"/>
      <c r="AB69" s="398"/>
      <c r="AC69" s="398"/>
      <c r="AD69" s="398"/>
      <c r="AE69" s="398"/>
      <c r="AF69" s="398"/>
      <c r="AG69" s="398"/>
      <c r="AH69" s="398"/>
      <c r="AI69" s="398"/>
      <c r="AJ69" s="398"/>
    </row>
    <row r="70" spans="1:36" x14ac:dyDescent="0.35">
      <c r="A70" s="398"/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68"/>
      <c r="AB70" s="398"/>
      <c r="AC70" s="398"/>
      <c r="AD70" s="398"/>
      <c r="AE70" s="398"/>
      <c r="AF70" s="398"/>
      <c r="AG70" s="398"/>
      <c r="AH70" s="398"/>
      <c r="AI70" s="398"/>
      <c r="AJ70" s="398"/>
    </row>
    <row r="71" spans="1:36" x14ac:dyDescent="0.35">
      <c r="A71" s="398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68"/>
      <c r="AB71" s="398"/>
      <c r="AC71" s="398"/>
      <c r="AD71" s="398"/>
      <c r="AE71" s="398"/>
      <c r="AF71" s="398"/>
      <c r="AG71" s="398"/>
      <c r="AH71" s="398"/>
      <c r="AI71" s="398"/>
      <c r="AJ71" s="398"/>
    </row>
    <row r="72" spans="1:36" x14ac:dyDescent="0.35">
      <c r="A72" s="398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68"/>
      <c r="AB72" s="398"/>
      <c r="AC72" s="398"/>
      <c r="AD72" s="398"/>
      <c r="AE72" s="398"/>
      <c r="AF72" s="398"/>
      <c r="AG72" s="398"/>
      <c r="AH72" s="398"/>
      <c r="AI72" s="398"/>
      <c r="AJ72" s="398"/>
    </row>
    <row r="73" spans="1:36" x14ac:dyDescent="0.35">
      <c r="A73" s="398"/>
      <c r="B73" s="530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68"/>
      <c r="AB73" s="398"/>
      <c r="AC73" s="398"/>
      <c r="AD73" s="398"/>
      <c r="AE73" s="398"/>
      <c r="AF73" s="398"/>
      <c r="AG73" s="398"/>
      <c r="AH73" s="398"/>
      <c r="AI73" s="398"/>
      <c r="AJ73" s="398"/>
    </row>
    <row r="74" spans="1:36" x14ac:dyDescent="0.35">
      <c r="A74" s="530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530"/>
      <c r="R74" s="398"/>
      <c r="S74" s="398"/>
      <c r="T74" s="398"/>
      <c r="U74" s="398"/>
      <c r="V74" s="398"/>
      <c r="W74" s="398"/>
      <c r="X74" s="398"/>
      <c r="Y74" s="398"/>
      <c r="Z74" s="368"/>
      <c r="AB74" s="398"/>
      <c r="AC74" s="398"/>
      <c r="AD74" s="398"/>
      <c r="AE74" s="398"/>
      <c r="AF74" s="398"/>
      <c r="AG74" s="398"/>
      <c r="AH74" s="398"/>
      <c r="AI74" s="398"/>
      <c r="AJ74" s="398"/>
    </row>
    <row r="75" spans="1:36" x14ac:dyDescent="0.35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68"/>
      <c r="AB75" s="398"/>
      <c r="AC75" s="398"/>
      <c r="AD75" s="398"/>
      <c r="AE75" s="398"/>
      <c r="AF75" s="398"/>
      <c r="AG75" s="398"/>
      <c r="AH75" s="398"/>
      <c r="AI75" s="398"/>
      <c r="AJ75" s="398"/>
    </row>
    <row r="76" spans="1:36" x14ac:dyDescent="0.35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68"/>
      <c r="AB76" s="398"/>
      <c r="AC76" s="398"/>
      <c r="AD76" s="398"/>
      <c r="AE76" s="398"/>
      <c r="AF76" s="398"/>
      <c r="AG76" s="398"/>
      <c r="AH76" s="398"/>
      <c r="AI76" s="398"/>
      <c r="AJ76" s="398"/>
    </row>
    <row r="77" spans="1:36" x14ac:dyDescent="0.35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68"/>
      <c r="AB77" s="398"/>
      <c r="AC77" s="398"/>
      <c r="AD77" s="398"/>
      <c r="AE77" s="398"/>
      <c r="AF77" s="398"/>
      <c r="AG77" s="398"/>
      <c r="AH77" s="398"/>
      <c r="AI77" s="398"/>
      <c r="AJ77" s="398"/>
    </row>
    <row r="78" spans="1:36" x14ac:dyDescent="0.35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68"/>
      <c r="AB78" s="398"/>
      <c r="AC78" s="398"/>
      <c r="AD78" s="398"/>
      <c r="AE78" s="398"/>
      <c r="AF78" s="398"/>
      <c r="AG78" s="398"/>
      <c r="AH78" s="398"/>
      <c r="AI78" s="398"/>
      <c r="AJ78" s="398"/>
    </row>
    <row r="79" spans="1:36" x14ac:dyDescent="0.35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68"/>
      <c r="AB79" s="398"/>
      <c r="AC79" s="398"/>
      <c r="AD79" s="398"/>
      <c r="AE79" s="398"/>
      <c r="AF79" s="398"/>
      <c r="AG79" s="398"/>
      <c r="AH79" s="398"/>
      <c r="AI79" s="398"/>
      <c r="AJ79" s="398"/>
    </row>
    <row r="80" spans="1:36" x14ac:dyDescent="0.35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68"/>
      <c r="AB80" s="398"/>
      <c r="AC80" s="398"/>
      <c r="AD80" s="398"/>
      <c r="AE80" s="398"/>
      <c r="AF80" s="398"/>
      <c r="AG80" s="398"/>
      <c r="AH80" s="398"/>
      <c r="AI80" s="398"/>
      <c r="AJ80" s="398"/>
    </row>
    <row r="81" spans="1:36" x14ac:dyDescent="0.35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68"/>
      <c r="AB81" s="398"/>
      <c r="AC81" s="398"/>
      <c r="AD81" s="398"/>
      <c r="AE81" s="398"/>
      <c r="AF81" s="398"/>
      <c r="AG81" s="398"/>
      <c r="AH81" s="398"/>
      <c r="AI81" s="398"/>
      <c r="AJ81" s="398"/>
    </row>
    <row r="82" spans="1:36" x14ac:dyDescent="0.35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68"/>
      <c r="AB82" s="398"/>
      <c r="AC82" s="398"/>
      <c r="AD82" s="398"/>
      <c r="AE82" s="398"/>
      <c r="AF82" s="398"/>
      <c r="AG82" s="398"/>
      <c r="AH82" s="398"/>
      <c r="AI82" s="398"/>
      <c r="AJ82" s="398"/>
    </row>
    <row r="83" spans="1:36" x14ac:dyDescent="0.35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68"/>
      <c r="AB83" s="398"/>
      <c r="AC83" s="398"/>
      <c r="AD83" s="398"/>
      <c r="AE83" s="398"/>
      <c r="AF83" s="398"/>
      <c r="AG83" s="398"/>
      <c r="AH83" s="398"/>
      <c r="AI83" s="398"/>
      <c r="AJ83" s="398"/>
    </row>
    <row r="84" spans="1:36" x14ac:dyDescent="0.35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368"/>
      <c r="AB84" s="398"/>
      <c r="AC84" s="398"/>
      <c r="AD84" s="398"/>
      <c r="AE84" s="398"/>
      <c r="AF84" s="398"/>
      <c r="AG84" s="398"/>
      <c r="AH84" s="398"/>
      <c r="AI84" s="398"/>
      <c r="AJ84" s="398"/>
    </row>
    <row r="85" spans="1:36" x14ac:dyDescent="0.35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68"/>
      <c r="AB85" s="398"/>
      <c r="AC85" s="398"/>
      <c r="AD85" s="398"/>
      <c r="AE85" s="398"/>
      <c r="AF85" s="398"/>
      <c r="AG85" s="398"/>
      <c r="AH85" s="398"/>
      <c r="AI85" s="398"/>
      <c r="AJ85" s="398"/>
    </row>
    <row r="86" spans="1:36" x14ac:dyDescent="0.35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68"/>
      <c r="AB86" s="398"/>
      <c r="AC86" s="398"/>
      <c r="AD86" s="398"/>
      <c r="AE86" s="398"/>
      <c r="AF86" s="398"/>
      <c r="AG86" s="398"/>
      <c r="AH86" s="398"/>
      <c r="AI86" s="398"/>
      <c r="AJ86" s="398"/>
    </row>
    <row r="87" spans="1:36" x14ac:dyDescent="0.35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68"/>
      <c r="AB87" s="398"/>
      <c r="AC87" s="398"/>
      <c r="AD87" s="398"/>
      <c r="AE87" s="398"/>
      <c r="AF87" s="398"/>
      <c r="AG87" s="398"/>
      <c r="AH87" s="398"/>
      <c r="AI87" s="398"/>
      <c r="AJ87" s="398"/>
    </row>
    <row r="88" spans="1:36" x14ac:dyDescent="0.35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68"/>
      <c r="AB88" s="398"/>
      <c r="AC88" s="398"/>
      <c r="AD88" s="398"/>
      <c r="AE88" s="398"/>
      <c r="AF88" s="398"/>
      <c r="AG88" s="398"/>
      <c r="AH88" s="398"/>
      <c r="AI88" s="398"/>
      <c r="AJ88" s="398"/>
    </row>
    <row r="89" spans="1:36" x14ac:dyDescent="0.35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68"/>
      <c r="AB89" s="398"/>
      <c r="AC89" s="398"/>
      <c r="AD89" s="398"/>
      <c r="AE89" s="398"/>
      <c r="AF89" s="398"/>
      <c r="AG89" s="398"/>
      <c r="AH89" s="398"/>
      <c r="AI89" s="398"/>
      <c r="AJ89" s="398"/>
    </row>
    <row r="90" spans="1:36" x14ac:dyDescent="0.35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68"/>
      <c r="AB90" s="398"/>
      <c r="AC90" s="398"/>
      <c r="AD90" s="398"/>
      <c r="AE90" s="398"/>
      <c r="AF90" s="398"/>
      <c r="AG90" s="398"/>
      <c r="AH90" s="398"/>
      <c r="AI90" s="398"/>
      <c r="AJ90" s="398"/>
    </row>
    <row r="91" spans="1:36" x14ac:dyDescent="0.35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68"/>
      <c r="AB91" s="398"/>
      <c r="AC91" s="398"/>
      <c r="AD91" s="398"/>
      <c r="AE91" s="398"/>
      <c r="AF91" s="398"/>
      <c r="AG91" s="398"/>
      <c r="AH91" s="398"/>
      <c r="AI91" s="398"/>
      <c r="AJ91" s="398"/>
    </row>
    <row r="92" spans="1:36" x14ac:dyDescent="0.35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68"/>
      <c r="AB92" s="398"/>
      <c r="AC92" s="398"/>
      <c r="AD92" s="398"/>
      <c r="AE92" s="398"/>
      <c r="AF92" s="398"/>
      <c r="AG92" s="398"/>
      <c r="AH92" s="398"/>
      <c r="AI92" s="398"/>
      <c r="AJ92" s="398"/>
    </row>
    <row r="93" spans="1:36" x14ac:dyDescent="0.35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68"/>
      <c r="AB93" s="398"/>
      <c r="AC93" s="398"/>
      <c r="AD93" s="398"/>
      <c r="AE93" s="398"/>
      <c r="AF93" s="398"/>
      <c r="AG93" s="398"/>
      <c r="AH93" s="398"/>
      <c r="AI93" s="398"/>
      <c r="AJ93" s="398"/>
    </row>
    <row r="94" spans="1:36" x14ac:dyDescent="0.35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68"/>
      <c r="AB94" s="398"/>
      <c r="AC94" s="398"/>
      <c r="AD94" s="398"/>
      <c r="AE94" s="398"/>
      <c r="AF94" s="398"/>
      <c r="AG94" s="398"/>
      <c r="AH94" s="398"/>
      <c r="AI94" s="398"/>
      <c r="AJ94" s="398"/>
    </row>
    <row r="95" spans="1:36" x14ac:dyDescent="0.35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68"/>
      <c r="AB95" s="398"/>
      <c r="AC95" s="398"/>
      <c r="AD95" s="398"/>
      <c r="AE95" s="398"/>
      <c r="AF95" s="398"/>
      <c r="AG95" s="398"/>
      <c r="AH95" s="398"/>
      <c r="AI95" s="398"/>
      <c r="AJ95" s="398"/>
    </row>
    <row r="96" spans="1:36" x14ac:dyDescent="0.35">
      <c r="A96" s="398"/>
      <c r="B96" s="530"/>
      <c r="C96" s="530"/>
      <c r="D96" s="398"/>
      <c r="E96" s="530"/>
      <c r="F96" s="398"/>
      <c r="G96" s="398"/>
      <c r="H96" s="530"/>
      <c r="I96" s="398"/>
      <c r="J96" s="398"/>
      <c r="K96" s="398"/>
      <c r="L96" s="398"/>
      <c r="M96" s="398"/>
      <c r="N96" s="398"/>
      <c r="O96" s="398"/>
      <c r="P96" s="398"/>
      <c r="Q96" s="398"/>
      <c r="R96" s="530"/>
      <c r="S96" s="398"/>
      <c r="T96" s="398"/>
      <c r="U96" s="398"/>
      <c r="V96" s="398"/>
      <c r="W96" s="398"/>
      <c r="X96" s="398"/>
      <c r="Y96" s="398"/>
      <c r="Z96" s="368"/>
      <c r="AB96" s="398"/>
      <c r="AC96" s="398"/>
      <c r="AD96" s="398"/>
      <c r="AE96" s="398"/>
      <c r="AF96" s="398"/>
      <c r="AG96" s="398"/>
      <c r="AH96" s="398"/>
      <c r="AI96" s="398"/>
      <c r="AJ96" s="398"/>
    </row>
    <row r="97" spans="1:36" x14ac:dyDescent="0.35">
      <c r="A97" s="530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530"/>
      <c r="R97" s="398"/>
      <c r="S97" s="398"/>
      <c r="T97" s="398"/>
      <c r="U97" s="398"/>
      <c r="V97" s="398"/>
      <c r="W97" s="398"/>
      <c r="X97" s="398"/>
      <c r="Y97" s="398"/>
      <c r="Z97" s="368"/>
      <c r="AB97" s="398"/>
      <c r="AC97" s="398"/>
      <c r="AD97" s="398"/>
      <c r="AE97" s="398"/>
      <c r="AF97" s="398"/>
      <c r="AG97" s="398"/>
      <c r="AH97" s="398"/>
      <c r="AI97" s="398"/>
      <c r="AJ97" s="398"/>
    </row>
    <row r="98" spans="1:36" x14ac:dyDescent="0.35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530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368"/>
      <c r="AB98" s="398"/>
      <c r="AC98" s="398"/>
      <c r="AD98" s="398"/>
      <c r="AE98" s="398"/>
      <c r="AF98" s="398"/>
      <c r="AG98" s="398"/>
      <c r="AH98" s="398"/>
      <c r="AI98" s="398"/>
      <c r="AJ98" s="398"/>
    </row>
    <row r="99" spans="1:36" x14ac:dyDescent="0.35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530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68"/>
      <c r="AB99" s="398"/>
      <c r="AC99" s="398"/>
      <c r="AD99" s="398"/>
      <c r="AE99" s="398"/>
      <c r="AF99" s="398"/>
      <c r="AG99" s="398"/>
      <c r="AH99" s="398"/>
      <c r="AI99" s="398"/>
      <c r="AJ99" s="398"/>
    </row>
    <row r="100" spans="1:36" x14ac:dyDescent="0.35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530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368"/>
      <c r="AB100" s="398"/>
      <c r="AC100" s="398"/>
      <c r="AD100" s="398"/>
      <c r="AE100" s="398"/>
      <c r="AF100" s="398"/>
      <c r="AG100" s="398"/>
      <c r="AH100" s="398"/>
      <c r="AI100" s="398"/>
      <c r="AJ100" s="398"/>
    </row>
    <row r="101" spans="1:36" x14ac:dyDescent="0.35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530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368"/>
      <c r="AB101" s="398"/>
      <c r="AC101" s="398"/>
      <c r="AD101" s="398"/>
      <c r="AE101" s="398"/>
      <c r="AF101" s="398"/>
      <c r="AG101" s="398"/>
      <c r="AH101" s="398"/>
      <c r="AI101" s="398"/>
      <c r="AJ101" s="398"/>
    </row>
    <row r="102" spans="1:36" x14ac:dyDescent="0.35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530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68"/>
      <c r="AB102" s="398"/>
      <c r="AC102" s="398"/>
      <c r="AD102" s="398"/>
      <c r="AE102" s="398"/>
      <c r="AF102" s="398"/>
      <c r="AG102" s="398"/>
      <c r="AH102" s="398"/>
      <c r="AI102" s="398"/>
      <c r="AJ102" s="398"/>
    </row>
    <row r="103" spans="1:36" x14ac:dyDescent="0.35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530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68"/>
      <c r="AB103" s="398"/>
      <c r="AC103" s="398"/>
      <c r="AD103" s="398"/>
      <c r="AE103" s="398"/>
      <c r="AF103" s="398"/>
      <c r="AG103" s="398"/>
      <c r="AH103" s="398"/>
      <c r="AI103" s="398"/>
      <c r="AJ103" s="398"/>
    </row>
    <row r="104" spans="1:36" x14ac:dyDescent="0.35">
      <c r="A104" s="398"/>
      <c r="B104" s="39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530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68"/>
      <c r="AB104" s="398"/>
      <c r="AC104" s="398"/>
      <c r="AD104" s="398"/>
      <c r="AE104" s="398"/>
      <c r="AF104" s="398"/>
      <c r="AG104" s="398"/>
      <c r="AH104" s="398"/>
      <c r="AI104" s="398"/>
      <c r="AJ104" s="398"/>
    </row>
    <row r="105" spans="1:36" x14ac:dyDescent="0.35">
      <c r="A105" s="398"/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530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368"/>
      <c r="AB105" s="398"/>
      <c r="AC105" s="398"/>
      <c r="AD105" s="398"/>
      <c r="AE105" s="398"/>
      <c r="AF105" s="398"/>
      <c r="AG105" s="398"/>
      <c r="AH105" s="398"/>
      <c r="AI105" s="398"/>
      <c r="AJ105" s="398"/>
    </row>
    <row r="106" spans="1:36" x14ac:dyDescent="0.35">
      <c r="A106" s="398"/>
      <c r="B106" s="39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530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368"/>
      <c r="AB106" s="398"/>
      <c r="AC106" s="398"/>
      <c r="AD106" s="398"/>
      <c r="AE106" s="398"/>
      <c r="AF106" s="398"/>
      <c r="AG106" s="398"/>
      <c r="AH106" s="398"/>
      <c r="AI106" s="398"/>
      <c r="AJ106" s="398"/>
    </row>
    <row r="107" spans="1:36" x14ac:dyDescent="0.35">
      <c r="A107" s="398"/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530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368"/>
      <c r="AB107" s="398"/>
      <c r="AC107" s="398"/>
      <c r="AD107" s="398"/>
      <c r="AE107" s="398"/>
      <c r="AF107" s="398"/>
      <c r="AG107" s="398"/>
      <c r="AH107" s="398"/>
      <c r="AI107" s="398"/>
      <c r="AJ107" s="398"/>
    </row>
    <row r="108" spans="1:36" x14ac:dyDescent="0.35">
      <c r="A108" s="398"/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530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368"/>
      <c r="AB108" s="398"/>
      <c r="AC108" s="398"/>
      <c r="AD108" s="398"/>
      <c r="AE108" s="398"/>
      <c r="AF108" s="398"/>
      <c r="AG108" s="398"/>
      <c r="AH108" s="398"/>
      <c r="AI108" s="398"/>
      <c r="AJ108" s="398"/>
    </row>
    <row r="109" spans="1:36" x14ac:dyDescent="0.35">
      <c r="A109" s="398"/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530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368"/>
      <c r="AB109" s="398"/>
      <c r="AC109" s="398"/>
      <c r="AD109" s="398"/>
      <c r="AE109" s="398"/>
      <c r="AF109" s="398"/>
      <c r="AG109" s="398"/>
      <c r="AH109" s="398"/>
      <c r="AI109" s="398"/>
      <c r="AJ109" s="398"/>
    </row>
    <row r="110" spans="1:36" x14ac:dyDescent="0.35">
      <c r="A110" s="398"/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530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368"/>
      <c r="AB110" s="398"/>
      <c r="AC110" s="398"/>
      <c r="AD110" s="398"/>
      <c r="AE110" s="398"/>
      <c r="AF110" s="398"/>
      <c r="AG110" s="398"/>
      <c r="AH110" s="398"/>
      <c r="AI110" s="398"/>
      <c r="AJ110" s="398"/>
    </row>
    <row r="111" spans="1:36" x14ac:dyDescent="0.35">
      <c r="A111" s="398"/>
      <c r="B111" s="39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530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368"/>
      <c r="AB111" s="398"/>
      <c r="AC111" s="398"/>
      <c r="AD111" s="398"/>
      <c r="AE111" s="398"/>
      <c r="AF111" s="398"/>
      <c r="AG111" s="398"/>
      <c r="AH111" s="398"/>
      <c r="AI111" s="398"/>
      <c r="AJ111" s="398"/>
    </row>
    <row r="112" spans="1:36" x14ac:dyDescent="0.35">
      <c r="A112" s="398"/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530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368"/>
      <c r="AB112" s="398"/>
      <c r="AC112" s="398"/>
      <c r="AD112" s="398"/>
      <c r="AE112" s="398"/>
      <c r="AF112" s="398"/>
      <c r="AG112" s="398"/>
      <c r="AH112" s="398"/>
      <c r="AI112" s="398"/>
      <c r="AJ112" s="398"/>
    </row>
    <row r="113" spans="1:36" x14ac:dyDescent="0.35">
      <c r="A113" s="398"/>
      <c r="B113" s="398"/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530"/>
      <c r="P113" s="398"/>
      <c r="Q113" s="398"/>
      <c r="R113" s="398"/>
      <c r="S113" s="398"/>
      <c r="T113" s="398"/>
      <c r="U113" s="398"/>
      <c r="V113" s="398"/>
      <c r="W113" s="398"/>
      <c r="X113" s="398"/>
      <c r="Y113" s="398"/>
      <c r="Z113" s="368"/>
      <c r="AB113" s="398"/>
      <c r="AC113" s="398"/>
      <c r="AD113" s="398"/>
      <c r="AE113" s="398"/>
      <c r="AF113" s="398"/>
      <c r="AG113" s="398"/>
      <c r="AH113" s="398"/>
      <c r="AI113" s="398"/>
      <c r="AJ113" s="398"/>
    </row>
    <row r="114" spans="1:36" x14ac:dyDescent="0.35">
      <c r="A114" s="398"/>
      <c r="B114" s="39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530"/>
      <c r="P114" s="398"/>
      <c r="Q114" s="398"/>
      <c r="R114" s="398"/>
      <c r="S114" s="398"/>
      <c r="T114" s="398"/>
      <c r="U114" s="398"/>
      <c r="V114" s="398"/>
      <c r="W114" s="398"/>
      <c r="X114" s="398"/>
      <c r="Y114" s="398"/>
      <c r="Z114" s="368"/>
      <c r="AB114" s="398"/>
      <c r="AC114" s="398"/>
      <c r="AD114" s="398"/>
      <c r="AE114" s="398"/>
      <c r="AF114" s="398"/>
      <c r="AG114" s="398"/>
      <c r="AH114" s="398"/>
      <c r="AI114" s="398"/>
      <c r="AJ114" s="398"/>
    </row>
    <row r="115" spans="1:36" x14ac:dyDescent="0.35">
      <c r="A115" s="398"/>
      <c r="B115" s="39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530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368"/>
      <c r="AB115" s="398"/>
      <c r="AC115" s="398"/>
      <c r="AD115" s="398"/>
      <c r="AE115" s="398"/>
      <c r="AF115" s="398"/>
      <c r="AG115" s="398"/>
      <c r="AH115" s="398"/>
      <c r="AI115" s="398"/>
      <c r="AJ115" s="398"/>
    </row>
    <row r="116" spans="1:36" x14ac:dyDescent="0.35">
      <c r="A116" s="398"/>
      <c r="B116" s="398"/>
      <c r="C116" s="39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530"/>
      <c r="P116" s="398"/>
      <c r="Q116" s="398"/>
      <c r="R116" s="398"/>
      <c r="S116" s="398"/>
      <c r="T116" s="398"/>
      <c r="U116" s="398"/>
      <c r="V116" s="398"/>
      <c r="W116" s="398"/>
      <c r="X116" s="398"/>
      <c r="Y116" s="398"/>
      <c r="Z116" s="368"/>
      <c r="AB116" s="398"/>
      <c r="AC116" s="398"/>
      <c r="AD116" s="398"/>
      <c r="AE116" s="398"/>
      <c r="AF116" s="398"/>
      <c r="AG116" s="398"/>
      <c r="AH116" s="398"/>
      <c r="AI116" s="398"/>
      <c r="AJ116" s="398"/>
    </row>
    <row r="117" spans="1:36" x14ac:dyDescent="0.35">
      <c r="A117" s="398"/>
      <c r="B117" s="398"/>
      <c r="C117" s="398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530"/>
      <c r="P117" s="398"/>
      <c r="Q117" s="398"/>
      <c r="R117" s="398"/>
      <c r="S117" s="398"/>
      <c r="T117" s="398"/>
      <c r="U117" s="398"/>
      <c r="V117" s="398"/>
      <c r="W117" s="398"/>
      <c r="X117" s="398"/>
      <c r="Y117" s="398"/>
      <c r="Z117" s="368"/>
      <c r="AB117" s="398"/>
      <c r="AC117" s="398"/>
      <c r="AD117" s="398"/>
      <c r="AE117" s="398"/>
      <c r="AF117" s="398"/>
      <c r="AG117" s="398"/>
      <c r="AH117" s="398"/>
      <c r="AI117" s="398"/>
      <c r="AJ117" s="398"/>
    </row>
    <row r="118" spans="1:36" x14ac:dyDescent="0.35">
      <c r="A118" s="398"/>
      <c r="B118" s="39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8"/>
      <c r="V118" s="398"/>
      <c r="W118" s="398"/>
      <c r="X118" s="398"/>
      <c r="Y118" s="398"/>
      <c r="Z118" s="368"/>
      <c r="AB118" s="398"/>
      <c r="AC118" s="398"/>
      <c r="AD118" s="398"/>
      <c r="AE118" s="398"/>
      <c r="AF118" s="398"/>
      <c r="AG118" s="398"/>
      <c r="AH118" s="398"/>
      <c r="AI118" s="398"/>
      <c r="AJ118" s="398"/>
    </row>
    <row r="119" spans="1:36" x14ac:dyDescent="0.35">
      <c r="A119" s="398"/>
      <c r="B119" s="398"/>
      <c r="C119" s="398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8"/>
      <c r="V119" s="398"/>
      <c r="W119" s="398"/>
      <c r="X119" s="398"/>
      <c r="Y119" s="398"/>
      <c r="Z119" s="368"/>
      <c r="AB119" s="398"/>
      <c r="AC119" s="398"/>
      <c r="AD119" s="398"/>
      <c r="AE119" s="398"/>
      <c r="AF119" s="398"/>
      <c r="AG119" s="398"/>
      <c r="AH119" s="398"/>
      <c r="AI119" s="398"/>
      <c r="AJ119" s="398"/>
    </row>
    <row r="120" spans="1:36" x14ac:dyDescent="0.35">
      <c r="A120" s="398"/>
      <c r="B120" s="398"/>
      <c r="C120" s="398"/>
      <c r="D120" s="398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8"/>
      <c r="P120" s="398"/>
      <c r="Q120" s="398"/>
      <c r="R120" s="398"/>
      <c r="S120" s="398"/>
      <c r="T120" s="398"/>
      <c r="U120" s="398"/>
      <c r="V120" s="398"/>
      <c r="W120" s="398"/>
      <c r="X120" s="398"/>
      <c r="Y120" s="398"/>
      <c r="Z120" s="368"/>
      <c r="AB120" s="398"/>
      <c r="AC120" s="398"/>
      <c r="AD120" s="398"/>
      <c r="AE120" s="398"/>
      <c r="AF120" s="398"/>
      <c r="AG120" s="398"/>
      <c r="AH120" s="398"/>
      <c r="AI120" s="398"/>
      <c r="AJ120" s="398"/>
    </row>
    <row r="121" spans="1:36" x14ac:dyDescent="0.35">
      <c r="A121" s="398"/>
      <c r="B121" s="398"/>
      <c r="C121" s="398"/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8"/>
      <c r="P121" s="398"/>
      <c r="Q121" s="398"/>
      <c r="R121" s="398"/>
      <c r="S121" s="398"/>
      <c r="T121" s="398"/>
      <c r="U121" s="398"/>
      <c r="V121" s="398"/>
      <c r="W121" s="398"/>
      <c r="X121" s="398"/>
      <c r="Y121" s="398"/>
      <c r="Z121" s="368"/>
      <c r="AB121" s="398"/>
      <c r="AC121" s="398"/>
      <c r="AD121" s="398"/>
      <c r="AE121" s="398"/>
      <c r="AF121" s="398"/>
      <c r="AG121" s="398"/>
      <c r="AH121" s="398"/>
      <c r="AI121" s="398"/>
      <c r="AJ121" s="398"/>
    </row>
  </sheetData>
  <mergeCells count="1">
    <mergeCell ref="A1:B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BI121"/>
  <sheetViews>
    <sheetView topLeftCell="AH1" zoomScale="60" zoomScaleNormal="60" workbookViewId="0">
      <selection activeCell="AS4" sqref="AS4"/>
    </sheetView>
  </sheetViews>
  <sheetFormatPr baseColWidth="10" defaultColWidth="11.46484375" defaultRowHeight="12.75" x14ac:dyDescent="0.35"/>
  <cols>
    <col min="1" max="1" width="4" style="368" bestFit="1" customWidth="1"/>
    <col min="2" max="12" width="11.46484375" style="368"/>
    <col min="13" max="13" width="4.19921875" style="368" customWidth="1"/>
    <col min="14" max="15" width="10.46484375" style="368" customWidth="1"/>
    <col min="16" max="17" width="11.46484375" style="368" customWidth="1"/>
    <col min="18" max="25" width="11.46484375" style="368"/>
    <col min="26" max="26" width="3.46484375" style="531" customWidth="1"/>
    <col min="27" max="41" width="11.46484375" style="368"/>
    <col min="42" max="42" width="3.53125" style="368" customWidth="1"/>
    <col min="43" max="54" width="11.46484375" style="368"/>
    <col min="55" max="55" width="14.46484375" style="368" bestFit="1" customWidth="1"/>
    <col min="56" max="57" width="11.46484375" style="368"/>
    <col min="58" max="58" width="3.796875" style="368" customWidth="1"/>
    <col min="59" max="16384" width="11.46484375" style="368"/>
  </cols>
  <sheetData>
    <row r="1" spans="1:61" ht="13.15" thickBot="1" x14ac:dyDescent="0.4">
      <c r="B1" s="470" t="s">
        <v>73</v>
      </c>
      <c r="O1" s="368">
        <f>COLUMN(O5)</f>
        <v>15</v>
      </c>
      <c r="AB1" s="470">
        <f>COLUMN(AB5)</f>
        <v>28</v>
      </c>
      <c r="AC1" s="470" t="s">
        <v>160</v>
      </c>
      <c r="AE1" s="532" t="s">
        <v>161</v>
      </c>
      <c r="AF1" s="486">
        <f>SensA!D6</f>
        <v>1</v>
      </c>
      <c r="AH1" s="532" t="s">
        <v>162</v>
      </c>
      <c r="AI1" s="533">
        <f>(MAX(AB3:AL42)+MIN(AB3:AL42))/2</f>
        <v>-1.5</v>
      </c>
      <c r="AJ1" s="532" t="s">
        <v>163</v>
      </c>
      <c r="AK1" s="486">
        <f>(MAX(AB3:AL42)-MIN(AB3:AL42))/2</f>
        <v>11.5</v>
      </c>
      <c r="AR1" s="534">
        <f>COLUMN(AR4)</f>
        <v>44</v>
      </c>
      <c r="AS1" s="532" t="s">
        <v>164</v>
      </c>
      <c r="AT1" s="533">
        <f>(MAX(AR3:BB42)+MIN(AR3:BB42))/2</f>
        <v>0.99999999999999956</v>
      </c>
      <c r="AU1" s="532" t="s">
        <v>165</v>
      </c>
      <c r="AV1" s="486">
        <f>(MAX(AR3:BB42)-MIN(AR3:BB42))/2</f>
        <v>3.0000000000000004</v>
      </c>
      <c r="AW1" s="470" t="s">
        <v>122</v>
      </c>
      <c r="AX1" s="368">
        <f>SQRT(AK1^2+AV1^2)</f>
        <v>11.884864324004713</v>
      </c>
      <c r="BG1" s="470" t="s">
        <v>181</v>
      </c>
    </row>
    <row r="2" spans="1:61" ht="13.15" thickBot="1" x14ac:dyDescent="0.4">
      <c r="A2" s="481" t="s">
        <v>13</v>
      </c>
      <c r="B2" s="429">
        <v>0</v>
      </c>
      <c r="C2" s="483">
        <v>0</v>
      </c>
      <c r="D2" s="483">
        <v>0.2</v>
      </c>
      <c r="E2" s="483">
        <v>0.3</v>
      </c>
      <c r="F2" s="483">
        <v>0.4</v>
      </c>
      <c r="G2" s="483">
        <v>0.5</v>
      </c>
      <c r="H2" s="483">
        <v>0.6</v>
      </c>
      <c r="I2" s="483">
        <v>0.7</v>
      </c>
      <c r="J2" s="483">
        <v>0.8</v>
      </c>
      <c r="K2" s="483">
        <v>0.9</v>
      </c>
      <c r="L2" s="430">
        <v>1</v>
      </c>
      <c r="N2" s="481" t="s">
        <v>170</v>
      </c>
      <c r="O2" s="429">
        <v>0</v>
      </c>
      <c r="P2" s="483">
        <v>0.1</v>
      </c>
      <c r="Q2" s="483">
        <v>0.2</v>
      </c>
      <c r="R2" s="483">
        <v>0.3</v>
      </c>
      <c r="S2" s="483">
        <v>0.4</v>
      </c>
      <c r="T2" s="483">
        <v>0.5</v>
      </c>
      <c r="U2" s="483">
        <v>0.6</v>
      </c>
      <c r="V2" s="483">
        <v>0.7</v>
      </c>
      <c r="W2" s="483">
        <v>0.8</v>
      </c>
      <c r="X2" s="483">
        <v>0.9</v>
      </c>
      <c r="Y2" s="430">
        <v>1</v>
      </c>
      <c r="AA2" s="481" t="s">
        <v>13</v>
      </c>
      <c r="AB2" s="484">
        <v>0</v>
      </c>
      <c r="AC2" s="485">
        <v>0.1</v>
      </c>
      <c r="AD2" s="485">
        <v>0.2</v>
      </c>
      <c r="AE2" s="485">
        <v>0.3</v>
      </c>
      <c r="AF2" s="485">
        <v>0.4</v>
      </c>
      <c r="AG2" s="485">
        <v>0.5</v>
      </c>
      <c r="AH2" s="485">
        <v>0.6</v>
      </c>
      <c r="AI2" s="485">
        <v>0.7</v>
      </c>
      <c r="AJ2" s="485">
        <v>0.8</v>
      </c>
      <c r="AK2" s="485">
        <v>0.9</v>
      </c>
      <c r="AL2" s="486">
        <v>1</v>
      </c>
      <c r="AM2" s="535">
        <v>1</v>
      </c>
      <c r="AN2" s="483">
        <v>0</v>
      </c>
      <c r="AO2" s="430">
        <v>0</v>
      </c>
      <c r="AQ2" s="481" t="s">
        <v>170</v>
      </c>
      <c r="AR2" s="484">
        <v>0</v>
      </c>
      <c r="AS2" s="485">
        <v>0.1</v>
      </c>
      <c r="AT2" s="485">
        <v>0.2</v>
      </c>
      <c r="AU2" s="485">
        <v>0.3</v>
      </c>
      <c r="AV2" s="485">
        <v>0.4</v>
      </c>
      <c r="AW2" s="485">
        <v>0.5</v>
      </c>
      <c r="AX2" s="485">
        <v>0.6</v>
      </c>
      <c r="AY2" s="485">
        <v>0.7</v>
      </c>
      <c r="AZ2" s="485">
        <v>0.8</v>
      </c>
      <c r="BA2" s="485">
        <v>0.9</v>
      </c>
      <c r="BB2" s="486">
        <v>1</v>
      </c>
      <c r="BC2" s="536">
        <v>1</v>
      </c>
      <c r="BD2" s="440">
        <v>0</v>
      </c>
      <c r="BE2" s="441">
        <v>0</v>
      </c>
      <c r="BG2" s="537" t="s">
        <v>162</v>
      </c>
      <c r="BH2" s="443">
        <f>PlotS!$AI$1</f>
        <v>-1.5</v>
      </c>
      <c r="BI2" s="449"/>
    </row>
    <row r="3" spans="1:61" x14ac:dyDescent="0.35">
      <c r="A3" s="495">
        <v>1</v>
      </c>
      <c r="B3" s="448"/>
      <c r="C3" s="493"/>
      <c r="D3" s="493"/>
      <c r="E3" s="493"/>
      <c r="F3" s="493"/>
      <c r="G3" s="493"/>
      <c r="H3" s="493"/>
      <c r="I3" s="493"/>
      <c r="J3" s="493"/>
      <c r="K3" s="493"/>
      <c r="L3" s="449"/>
      <c r="N3" s="495">
        <v>1</v>
      </c>
      <c r="O3" s="448"/>
      <c r="P3" s="493"/>
      <c r="Q3" s="493"/>
      <c r="R3" s="493"/>
      <c r="S3" s="493"/>
      <c r="T3" s="493"/>
      <c r="U3" s="493"/>
      <c r="V3" s="493"/>
      <c r="W3" s="493"/>
      <c r="X3" s="493"/>
      <c r="Y3" s="449"/>
      <c r="AA3" s="496">
        <v>1</v>
      </c>
      <c r="AB3" s="448">
        <f>IF(ISNUMBER(System!$C4),PlotData!B4+SensA!$E$2* $AF$1*B3,PlotData!$CB$3)</f>
        <v>-13</v>
      </c>
      <c r="AC3" s="493">
        <f>IF(ISNUMBER(System!$C4),PlotData!C4+SensA!$E$2* $AF$1*C3,PlotData!$CB$3)</f>
        <v>-12.4</v>
      </c>
      <c r="AD3" s="493">
        <f>IF(ISNUMBER(System!$C4),PlotData!D4+SensA!$E$2* $AF$1*D3,PlotData!$CB$3)</f>
        <v>-11.8</v>
      </c>
      <c r="AE3" s="493">
        <f>IF(ISNUMBER(System!$C4),PlotData!E4+SensA!$E$2* $AF$1*E3,PlotData!$CB$3)</f>
        <v>-11.200000000000001</v>
      </c>
      <c r="AF3" s="493">
        <f>IF(ISNUMBER(System!$C4),PlotData!F4+SensA!$E$2* $AF$1*F3,PlotData!$CB$3)</f>
        <v>-10.600000000000001</v>
      </c>
      <c r="AG3" s="493">
        <f>IF(ISNUMBER(System!$C4),PlotData!G4+SensA!$E$2* $AF$1*G3,PlotData!$CB$3)</f>
        <v>-10.000000000000002</v>
      </c>
      <c r="AH3" s="493">
        <f>IF(ISNUMBER(System!$C4),PlotData!H4+SensA!$E$2* $AF$1*H3,PlotData!$CB$3)</f>
        <v>-9.4000000000000021</v>
      </c>
      <c r="AI3" s="493">
        <f>IF(ISNUMBER(System!$C4),PlotData!I4+SensA!$E$2* $AF$1*I3,PlotData!$CB$3)</f>
        <v>-8.8000000000000025</v>
      </c>
      <c r="AJ3" s="493">
        <f>IF(ISNUMBER(System!$C4),PlotData!J4+SensA!$E$2* $AF$1*J3,PlotData!$CB$3)</f>
        <v>-8.2000000000000028</v>
      </c>
      <c r="AK3" s="493">
        <f>IF(ISNUMBER(System!$C4),PlotData!K4+SensA!$E$2* $AF$1*K3,PlotData!$CB$3)</f>
        <v>-7.6000000000000032</v>
      </c>
      <c r="AL3" s="449">
        <f>IF(ISNUMBER(System!$C4),PlotData!L4+SensA!$E$2* $AF$1*L3,PlotData!$CB$3)</f>
        <v>-7.0000000000000036</v>
      </c>
      <c r="AM3" s="562">
        <f>IF(ISNUMBER(System!$C4),PlotData!L4,PlotData!$CB$3)</f>
        <v>-7.0000000000000036</v>
      </c>
      <c r="AN3" s="493">
        <f>IF(ISNUMBER(System!$C4),PlotData!B4,PlotData!$CB$3)</f>
        <v>-13</v>
      </c>
      <c r="AO3" s="383">
        <f>IF(ISNUMBER(System!$C4),AB3,PlotData!$CB$3)</f>
        <v>-13</v>
      </c>
      <c r="AQ3" s="496">
        <v>1</v>
      </c>
      <c r="AR3" s="448">
        <f>IF(ISNUMBER(System!$C4),PlotData!O4+ SensA!$E$2*$AF$1*O3,PlotData!$CB$4)</f>
        <v>4</v>
      </c>
      <c r="AS3" s="493">
        <f>IF(ISNUMBER(System!$C4),PlotData!P4+ SensA!$E$2*$AF$1*P3,PlotData!$CB$4)</f>
        <v>4</v>
      </c>
      <c r="AT3" s="493">
        <f>IF(ISNUMBER(System!$C4),PlotData!Q4+ SensA!$E$2*$AF$1*Q3,PlotData!$CB$4)</f>
        <v>4</v>
      </c>
      <c r="AU3" s="493">
        <f>IF(ISNUMBER(System!$C4),PlotData!R4+ SensA!$E$2*$AF$1*R3,PlotData!$CB$4)</f>
        <v>4</v>
      </c>
      <c r="AV3" s="493">
        <f>IF(ISNUMBER(System!$C4),PlotData!S4+ SensA!$E$2*$AF$1*S3,PlotData!$CB$4)</f>
        <v>4</v>
      </c>
      <c r="AW3" s="493">
        <f>IF(ISNUMBER(System!$C4),PlotData!T4+ SensA!$E$2*$AF$1*T3,PlotData!$CB$4)</f>
        <v>4</v>
      </c>
      <c r="AX3" s="493">
        <f>IF(ISNUMBER(System!$C4),PlotData!U4+ SensA!$E$2*$AF$1*U3,PlotData!$CB$4)</f>
        <v>4</v>
      </c>
      <c r="AY3" s="493">
        <f>IF(ISNUMBER(System!$C4),PlotData!V4+ SensA!$E$2*$AF$1*V3,PlotData!$CB$4)</f>
        <v>4</v>
      </c>
      <c r="AZ3" s="493">
        <f>IF(ISNUMBER(System!$C4),PlotData!W4+ SensA!$E$2*$AF$1*W3,PlotData!$CB$4)</f>
        <v>4</v>
      </c>
      <c r="BA3" s="493">
        <f>IF(ISNUMBER(System!$C4),PlotData!X4+ SensA!$E$2*$AF$1*X3,PlotData!$CB$4)</f>
        <v>4</v>
      </c>
      <c r="BB3" s="449">
        <f>IF(ISNUMBER(System!$C4),PlotData!Y4+ SensA!$E$2*$AF$1*Y3,PlotData!$CB$4)</f>
        <v>4</v>
      </c>
      <c r="BC3" s="541">
        <f>IF(ISNUMBER(System!$C4),PlotData!Y4, PlotData!CB$4)</f>
        <v>4</v>
      </c>
      <c r="BD3" s="539">
        <f>IF(ISNUMBER(System!$C4),PlotData!O4, PlotData!$CB$4)</f>
        <v>4</v>
      </c>
      <c r="BE3" s="540">
        <f>IF(ISNUMBER(System!$C4), AR3,PlotData!$CB$4)</f>
        <v>4</v>
      </c>
      <c r="BG3" s="423" t="s">
        <v>171</v>
      </c>
      <c r="BH3" s="473">
        <f>PlotS!$AT$1</f>
        <v>0.99999999999999956</v>
      </c>
      <c r="BI3" s="502"/>
    </row>
    <row r="4" spans="1:61" x14ac:dyDescent="0.35">
      <c r="A4" s="503">
        <v>2</v>
      </c>
      <c r="B4" s="501"/>
      <c r="C4" s="473"/>
      <c r="D4" s="473"/>
      <c r="E4" s="473"/>
      <c r="F4" s="473"/>
      <c r="G4" s="473"/>
      <c r="H4" s="473"/>
      <c r="I4" s="473"/>
      <c r="J4" s="473"/>
      <c r="K4" s="473"/>
      <c r="L4" s="502"/>
      <c r="N4" s="503">
        <v>2</v>
      </c>
      <c r="O4" s="501"/>
      <c r="P4" s="473"/>
      <c r="Q4" s="473"/>
      <c r="R4" s="473"/>
      <c r="S4" s="473"/>
      <c r="T4" s="473"/>
      <c r="U4" s="473"/>
      <c r="V4" s="473"/>
      <c r="W4" s="473"/>
      <c r="X4" s="473"/>
      <c r="Y4" s="502"/>
      <c r="AA4" s="504">
        <v>2</v>
      </c>
      <c r="AB4" s="501">
        <f>IF(ISNUMBER(System!$C5),PlotData!B5+SensA!$E$2* $AF$1*B4,PlotData!$CB$3)</f>
        <v>-7</v>
      </c>
      <c r="AC4" s="473">
        <f>IF(ISNUMBER(System!$C5),PlotData!C5+SensA!$E$2* $AF$1*C4,PlotData!$CB$3)</f>
        <v>-6.4</v>
      </c>
      <c r="AD4" s="473">
        <f>IF(ISNUMBER(System!$C5),PlotData!D5+SensA!$E$2* $AF$1*D4,PlotData!$CB$3)</f>
        <v>-5.8000000000000007</v>
      </c>
      <c r="AE4" s="473">
        <f>IF(ISNUMBER(System!$C5),PlotData!E5+SensA!$E$2* $AF$1*E4,PlotData!$CB$3)</f>
        <v>-5.2000000000000011</v>
      </c>
      <c r="AF4" s="473">
        <f>IF(ISNUMBER(System!$C5),PlotData!F5+SensA!$E$2* $AF$1*F4,PlotData!$CB$3)</f>
        <v>-4.6000000000000014</v>
      </c>
      <c r="AG4" s="473">
        <f>IF(ISNUMBER(System!$C5),PlotData!G5+SensA!$E$2* $AF$1*G4,PlotData!$CB$3)</f>
        <v>-4.0000000000000018</v>
      </c>
      <c r="AH4" s="473">
        <f>IF(ISNUMBER(System!$C5),PlotData!H5+SensA!$E$2* $AF$1*H4,PlotData!$CB$3)</f>
        <v>-3.4000000000000017</v>
      </c>
      <c r="AI4" s="473">
        <f>IF(ISNUMBER(System!$C5),PlotData!I5+SensA!$E$2* $AF$1*I4,PlotData!$CB$3)</f>
        <v>-2.8000000000000016</v>
      </c>
      <c r="AJ4" s="473">
        <f>IF(ISNUMBER(System!$C5),PlotData!J5+SensA!$E$2* $AF$1*J4,PlotData!$CB$3)</f>
        <v>-2.2000000000000015</v>
      </c>
      <c r="AK4" s="473">
        <f>IF(ISNUMBER(System!$C5),PlotData!K5+SensA!$E$2* $AF$1*K4,PlotData!$CB$3)</f>
        <v>-1.6000000000000014</v>
      </c>
      <c r="AL4" s="502">
        <f>IF(ISNUMBER(System!$C5),PlotData!L5+SensA!$E$2* $AF$1*L4,PlotData!$CB$3)</f>
        <v>-1.0000000000000013</v>
      </c>
      <c r="AM4" s="542">
        <f>IF(ISNUMBER(System!$C5),PlotData!L5,PlotData!$CB$3)</f>
        <v>-1.0000000000000013</v>
      </c>
      <c r="AN4" s="473">
        <f>IF(ISNUMBER(System!$C5),PlotData!B5,PlotData!$CB$3)</f>
        <v>-7</v>
      </c>
      <c r="AO4" s="390">
        <f>IF(ISNUMBER(System!$C5),AB4,PlotData!$CB$3)</f>
        <v>-7</v>
      </c>
      <c r="AQ4" s="504">
        <v>2</v>
      </c>
      <c r="AR4" s="501">
        <f>IF(ISNUMBER(System!$C5),PlotData!O5+ SensA!$E$2*$AF$1*O4,PlotData!$CB$4)</f>
        <v>4</v>
      </c>
      <c r="AS4" s="473">
        <f>IF(ISNUMBER(System!$C5),PlotData!P5+ SensA!$E$2*$AF$1*P4,PlotData!$CB$4)</f>
        <v>4</v>
      </c>
      <c r="AT4" s="473">
        <f>IF(ISNUMBER(System!$C5),PlotData!Q5+ SensA!$E$2*$AF$1*Q4,PlotData!$CB$4)</f>
        <v>4</v>
      </c>
      <c r="AU4" s="473">
        <f>IF(ISNUMBER(System!$C5),PlotData!R5+ SensA!$E$2*$AF$1*R4,PlotData!$CB$4)</f>
        <v>4</v>
      </c>
      <c r="AV4" s="473">
        <f>IF(ISNUMBER(System!$C5),PlotData!S5+ SensA!$E$2*$AF$1*S4,PlotData!$CB$4)</f>
        <v>4</v>
      </c>
      <c r="AW4" s="473">
        <f>IF(ISNUMBER(System!$C5),PlotData!T5+ SensA!$E$2*$AF$1*T4,PlotData!$CB$4)</f>
        <v>4</v>
      </c>
      <c r="AX4" s="473">
        <f>IF(ISNUMBER(System!$C5),PlotData!U5+ SensA!$E$2*$AF$1*U4,PlotData!$CB$4)</f>
        <v>4</v>
      </c>
      <c r="AY4" s="473">
        <f>IF(ISNUMBER(System!$C5),PlotData!V5+ SensA!$E$2*$AF$1*V4,PlotData!$CB$4)</f>
        <v>4</v>
      </c>
      <c r="AZ4" s="473">
        <f>IF(ISNUMBER(System!$C5),PlotData!W5+ SensA!$E$2*$AF$1*W4,PlotData!$CB$4)</f>
        <v>4</v>
      </c>
      <c r="BA4" s="473">
        <f>IF(ISNUMBER(System!$C5),PlotData!X5+ SensA!$E$2*$AF$1*X4,PlotData!$CB$4)</f>
        <v>4</v>
      </c>
      <c r="BB4" s="502">
        <f>IF(ISNUMBER(System!$C5),PlotData!Y5+ SensA!$E$2*$AF$1*Y4,PlotData!$CB$4)</f>
        <v>4</v>
      </c>
      <c r="BC4" s="542">
        <f>IF(ISNUMBER(System!$C5),PlotData!Y5, PlotData!CB$4)</f>
        <v>4</v>
      </c>
      <c r="BD4" s="473">
        <f>IF(ISNUMBER(System!$C5),PlotData!O5, PlotData!$CB$4)</f>
        <v>4</v>
      </c>
      <c r="BE4" s="502">
        <f>IF(ISNUMBER(System!$C5), AR4,PlotData!$CB$4)</f>
        <v>4</v>
      </c>
      <c r="BG4" s="423" t="s">
        <v>122</v>
      </c>
      <c r="BH4" s="473">
        <f>BH5 * PlotS!$AX$1</f>
        <v>11.884864324004713</v>
      </c>
      <c r="BI4" s="502"/>
    </row>
    <row r="5" spans="1:61" x14ac:dyDescent="0.35">
      <c r="A5" s="503">
        <v>3</v>
      </c>
      <c r="B5" s="501"/>
      <c r="C5" s="473"/>
      <c r="D5" s="473"/>
      <c r="E5" s="473"/>
      <c r="F5" s="473"/>
      <c r="G5" s="473"/>
      <c r="H5" s="473"/>
      <c r="I5" s="473"/>
      <c r="J5" s="473"/>
      <c r="K5" s="473"/>
      <c r="L5" s="502"/>
      <c r="N5" s="503">
        <v>3</v>
      </c>
      <c r="O5" s="501"/>
      <c r="P5" s="473"/>
      <c r="Q5" s="473"/>
      <c r="R5" s="473"/>
      <c r="S5" s="473"/>
      <c r="T5" s="473"/>
      <c r="U5" s="473"/>
      <c r="V5" s="473"/>
      <c r="W5" s="473"/>
      <c r="X5" s="473"/>
      <c r="Y5" s="502"/>
      <c r="AA5" s="504">
        <v>3</v>
      </c>
      <c r="AB5" s="501">
        <f>IF(ISNUMBER(System!$C6),PlotData!B6+SensA!$E$2* $AF$1*B5,PlotData!$CB$3)</f>
        <v>-7</v>
      </c>
      <c r="AC5" s="473">
        <f>IF(ISNUMBER(System!$C6),PlotData!C6+SensA!$E$2* $AF$1*C5,PlotData!$CB$3)</f>
        <v>-7</v>
      </c>
      <c r="AD5" s="473">
        <f>IF(ISNUMBER(System!$C6),PlotData!D6+SensA!$E$2* $AF$1*D5,PlotData!$CB$3)</f>
        <v>-7</v>
      </c>
      <c r="AE5" s="473">
        <f>IF(ISNUMBER(System!$C6),PlotData!E6+SensA!$E$2* $AF$1*E5,PlotData!$CB$3)</f>
        <v>-7</v>
      </c>
      <c r="AF5" s="473">
        <f>IF(ISNUMBER(System!$C6),PlotData!F6+SensA!$E$2* $AF$1*F5,PlotData!$CB$3)</f>
        <v>-7</v>
      </c>
      <c r="AG5" s="473">
        <f>IF(ISNUMBER(System!$C6),PlotData!G6+SensA!$E$2* $AF$1*G5,PlotData!$CB$3)</f>
        <v>-7</v>
      </c>
      <c r="AH5" s="473">
        <f>IF(ISNUMBER(System!$C6),PlotData!H6+SensA!$E$2* $AF$1*H5,PlotData!$CB$3)</f>
        <v>-7</v>
      </c>
      <c r="AI5" s="473">
        <f>IF(ISNUMBER(System!$C6),PlotData!I6+SensA!$E$2* $AF$1*I5,PlotData!$CB$3)</f>
        <v>-7</v>
      </c>
      <c r="AJ5" s="473">
        <f>IF(ISNUMBER(System!$C6),PlotData!J6+SensA!$E$2* $AF$1*J5,PlotData!$CB$3)</f>
        <v>-7</v>
      </c>
      <c r="AK5" s="473">
        <f>IF(ISNUMBER(System!$C6),PlotData!K6+SensA!$E$2* $AF$1*K5,PlotData!$CB$3)</f>
        <v>-7</v>
      </c>
      <c r="AL5" s="502">
        <f>IF(ISNUMBER(System!$C6),PlotData!L6+SensA!$E$2* $AF$1*L5,PlotData!$CB$3)</f>
        <v>-7</v>
      </c>
      <c r="AM5" s="542">
        <f>IF(ISNUMBER(System!$C6),PlotData!L6,PlotData!$CB$3)</f>
        <v>-7</v>
      </c>
      <c r="AN5" s="473">
        <f>IF(ISNUMBER(System!$C6),PlotData!B6,PlotData!$CB$3)</f>
        <v>-7</v>
      </c>
      <c r="AO5" s="390">
        <f>IF(ISNUMBER(System!$C6),AB5,PlotData!$CB$3)</f>
        <v>-7</v>
      </c>
      <c r="AQ5" s="504">
        <v>3</v>
      </c>
      <c r="AR5" s="501">
        <f>IF(ISNUMBER(System!$C6),PlotData!O6+ SensA!$E$2*$AF$1*O5,PlotData!$CB$4)</f>
        <v>4</v>
      </c>
      <c r="AS5" s="473">
        <f>IF(ISNUMBER(System!$C6),PlotData!P6+ SensA!$E$2*$AF$1*P5,PlotData!$CB$4)</f>
        <v>3.4</v>
      </c>
      <c r="AT5" s="473">
        <f>IF(ISNUMBER(System!$C6),PlotData!Q6+ SensA!$E$2*$AF$1*Q5,PlotData!$CB$4)</f>
        <v>2.8</v>
      </c>
      <c r="AU5" s="473">
        <f>IF(ISNUMBER(System!$C6),PlotData!R6+ SensA!$E$2*$AF$1*R5,PlotData!$CB$4)</f>
        <v>2.1999999999999997</v>
      </c>
      <c r="AV5" s="473">
        <f>IF(ISNUMBER(System!$C6),PlotData!S6+ SensA!$E$2*$AF$1*S5,PlotData!$CB$4)</f>
        <v>1.5999999999999996</v>
      </c>
      <c r="AW5" s="473">
        <f>IF(ISNUMBER(System!$C6),PlotData!T6+ SensA!$E$2*$AF$1*T5,PlotData!$CB$4)</f>
        <v>0.99999999999999956</v>
      </c>
      <c r="AX5" s="473">
        <f>IF(ISNUMBER(System!$C6),PlotData!U6+ SensA!$E$2*$AF$1*U5,PlotData!$CB$4)</f>
        <v>0.39999999999999947</v>
      </c>
      <c r="AY5" s="473">
        <f>IF(ISNUMBER(System!$C6),PlotData!V6+ SensA!$E$2*$AF$1*V5,PlotData!$CB$4)</f>
        <v>-0.20000000000000062</v>
      </c>
      <c r="AZ5" s="473">
        <f>IF(ISNUMBER(System!$C6),PlotData!W6+ SensA!$E$2*$AF$1*W5,PlotData!$CB$4)</f>
        <v>-0.80000000000000071</v>
      </c>
      <c r="BA5" s="473">
        <f>IF(ISNUMBER(System!$C6),PlotData!X6+ SensA!$E$2*$AF$1*X5,PlotData!$CB$4)</f>
        <v>-1.4000000000000008</v>
      </c>
      <c r="BB5" s="502">
        <f>IF(ISNUMBER(System!$C6),PlotData!Y6+ SensA!$E$2*$AF$1*Y5,PlotData!$CB$4)</f>
        <v>-2.0000000000000009</v>
      </c>
      <c r="BC5" s="542">
        <f>IF(ISNUMBER(System!$C6),PlotData!Y6, PlotData!CB$4)</f>
        <v>-2.0000000000000009</v>
      </c>
      <c r="BD5" s="473">
        <f>IF(ISNUMBER(System!$C6),PlotData!O6, PlotData!$CB$4)</f>
        <v>4</v>
      </c>
      <c r="BE5" s="502">
        <f>IF(ISNUMBER(System!$C6), AR5,PlotData!$CB$4)</f>
        <v>4</v>
      </c>
      <c r="BG5" s="423" t="s">
        <v>172</v>
      </c>
      <c r="BH5" s="473">
        <f>1/SensA!$G$2</f>
        <v>1</v>
      </c>
      <c r="BI5" s="502"/>
    </row>
    <row r="6" spans="1:61" x14ac:dyDescent="0.35">
      <c r="A6" s="503">
        <v>4</v>
      </c>
      <c r="B6" s="501"/>
      <c r="C6" s="473"/>
      <c r="D6" s="473"/>
      <c r="E6" s="473"/>
      <c r="F6" s="473"/>
      <c r="G6" s="473"/>
      <c r="H6" s="473"/>
      <c r="I6" s="473"/>
      <c r="J6" s="473"/>
      <c r="K6" s="473"/>
      <c r="L6" s="502"/>
      <c r="N6" s="503">
        <v>4</v>
      </c>
      <c r="O6" s="501"/>
      <c r="P6" s="473"/>
      <c r="Q6" s="473"/>
      <c r="R6" s="473"/>
      <c r="S6" s="473"/>
      <c r="T6" s="473"/>
      <c r="U6" s="473"/>
      <c r="V6" s="473"/>
      <c r="W6" s="473"/>
      <c r="X6" s="473"/>
      <c r="Y6" s="502"/>
      <c r="AA6" s="504">
        <v>4</v>
      </c>
      <c r="AB6" s="501">
        <f>IF(ISNUMBER(System!$C7),PlotData!B7+SensA!$E$2* $AF$1*B6,PlotData!$CB$3)</f>
        <v>-1</v>
      </c>
      <c r="AC6" s="473">
        <f>IF(ISNUMBER(System!$C7),PlotData!C7+SensA!$E$2* $AF$1*C6,PlotData!$CB$3)</f>
        <v>-1</v>
      </c>
      <c r="AD6" s="473">
        <f>IF(ISNUMBER(System!$C7),PlotData!D7+SensA!$E$2* $AF$1*D6,PlotData!$CB$3)</f>
        <v>-1</v>
      </c>
      <c r="AE6" s="473">
        <f>IF(ISNUMBER(System!$C7),PlotData!E7+SensA!$E$2* $AF$1*E6,PlotData!$CB$3)</f>
        <v>-1</v>
      </c>
      <c r="AF6" s="473">
        <f>IF(ISNUMBER(System!$C7),PlotData!F7+SensA!$E$2* $AF$1*F6,PlotData!$CB$3)</f>
        <v>-1</v>
      </c>
      <c r="AG6" s="473">
        <f>IF(ISNUMBER(System!$C7),PlotData!G7+SensA!$E$2* $AF$1*G6,PlotData!$CB$3)</f>
        <v>-1</v>
      </c>
      <c r="AH6" s="473">
        <f>IF(ISNUMBER(System!$C7),PlotData!H7+SensA!$E$2* $AF$1*H6,PlotData!$CB$3)</f>
        <v>-1</v>
      </c>
      <c r="AI6" s="473">
        <f>IF(ISNUMBER(System!$C7),PlotData!I7+SensA!$E$2* $AF$1*I6,PlotData!$CB$3)</f>
        <v>-1</v>
      </c>
      <c r="AJ6" s="473">
        <f>IF(ISNUMBER(System!$C7),PlotData!J7+SensA!$E$2* $AF$1*J6,PlotData!$CB$3)</f>
        <v>-1</v>
      </c>
      <c r="AK6" s="473">
        <f>IF(ISNUMBER(System!$C7),PlotData!K7+SensA!$E$2* $AF$1*K6,PlotData!$CB$3)</f>
        <v>-1</v>
      </c>
      <c r="AL6" s="502">
        <f>IF(ISNUMBER(System!$C7),PlotData!L7+SensA!$E$2* $AF$1*L6,PlotData!$CB$3)</f>
        <v>-1</v>
      </c>
      <c r="AM6" s="542">
        <f>IF(ISNUMBER(System!$C7),PlotData!L7,PlotData!$CB$3)</f>
        <v>-1</v>
      </c>
      <c r="AN6" s="473">
        <f>IF(ISNUMBER(System!$C7),PlotData!B7,PlotData!$CB$3)</f>
        <v>-1</v>
      </c>
      <c r="AO6" s="390">
        <f>IF(ISNUMBER(System!$C7),AB6,PlotData!$CB$3)</f>
        <v>-1</v>
      </c>
      <c r="AQ6" s="504">
        <v>4</v>
      </c>
      <c r="AR6" s="501">
        <f>IF(ISNUMBER(System!$C7),PlotData!O7+ SensA!$E$2*$AF$1*O6,PlotData!$CB$4)</f>
        <v>4</v>
      </c>
      <c r="AS6" s="473">
        <f>IF(ISNUMBER(System!$C7),PlotData!P7+ SensA!$E$2*$AF$1*P6,PlotData!$CB$4)</f>
        <v>3.4</v>
      </c>
      <c r="AT6" s="473">
        <f>IF(ISNUMBER(System!$C7),PlotData!Q7+ SensA!$E$2*$AF$1*Q6,PlotData!$CB$4)</f>
        <v>2.8</v>
      </c>
      <c r="AU6" s="473">
        <f>IF(ISNUMBER(System!$C7),PlotData!R7+ SensA!$E$2*$AF$1*R6,PlotData!$CB$4)</f>
        <v>2.1999999999999997</v>
      </c>
      <c r="AV6" s="473">
        <f>IF(ISNUMBER(System!$C7),PlotData!S7+ SensA!$E$2*$AF$1*S6,PlotData!$CB$4)</f>
        <v>1.5999999999999996</v>
      </c>
      <c r="AW6" s="473">
        <f>IF(ISNUMBER(System!$C7),PlotData!T7+ SensA!$E$2*$AF$1*T6,PlotData!$CB$4)</f>
        <v>0.99999999999999956</v>
      </c>
      <c r="AX6" s="473">
        <f>IF(ISNUMBER(System!$C7),PlotData!U7+ SensA!$E$2*$AF$1*U6,PlotData!$CB$4)</f>
        <v>0.39999999999999947</v>
      </c>
      <c r="AY6" s="473">
        <f>IF(ISNUMBER(System!$C7),PlotData!V7+ SensA!$E$2*$AF$1*V6,PlotData!$CB$4)</f>
        <v>-0.20000000000000062</v>
      </c>
      <c r="AZ6" s="473">
        <f>IF(ISNUMBER(System!$C7),PlotData!W7+ SensA!$E$2*$AF$1*W6,PlotData!$CB$4)</f>
        <v>-0.80000000000000071</v>
      </c>
      <c r="BA6" s="473">
        <f>IF(ISNUMBER(System!$C7),PlotData!X7+ SensA!$E$2*$AF$1*X6,PlotData!$CB$4)</f>
        <v>-1.4000000000000008</v>
      </c>
      <c r="BB6" s="502">
        <f>IF(ISNUMBER(System!$C7),PlotData!Y7+ SensA!$E$2*$AF$1*Y6,PlotData!$CB$4)</f>
        <v>-2.0000000000000009</v>
      </c>
      <c r="BC6" s="542">
        <f>IF(ISNUMBER(System!$C7),PlotData!Y7, PlotData!CB$4)</f>
        <v>-2.0000000000000009</v>
      </c>
      <c r="BD6" s="473">
        <f>IF(ISNUMBER(System!$C7),PlotData!O7, PlotData!$CB$4)</f>
        <v>4</v>
      </c>
      <c r="BE6" s="502">
        <f>IF(ISNUMBER(System!$C7), AR6,PlotData!$CB$4)</f>
        <v>4</v>
      </c>
      <c r="BG6" s="423" t="s">
        <v>173</v>
      </c>
      <c r="BH6" s="473">
        <f>BH2-BH4</f>
        <v>-13.384864324004713</v>
      </c>
      <c r="BI6" s="502">
        <f>BH3+BH4</f>
        <v>12.884864324004713</v>
      </c>
    </row>
    <row r="7" spans="1:61" x14ac:dyDescent="0.35">
      <c r="A7" s="503">
        <v>5</v>
      </c>
      <c r="B7" s="501"/>
      <c r="C7" s="473"/>
      <c r="D7" s="473"/>
      <c r="E7" s="473"/>
      <c r="F7" s="473"/>
      <c r="G7" s="473"/>
      <c r="H7" s="473"/>
      <c r="I7" s="473"/>
      <c r="J7" s="473"/>
      <c r="K7" s="473"/>
      <c r="L7" s="502"/>
      <c r="N7" s="503">
        <v>5</v>
      </c>
      <c r="O7" s="501"/>
      <c r="P7" s="473"/>
      <c r="Q7" s="473"/>
      <c r="R7" s="473"/>
      <c r="S7" s="473"/>
      <c r="T7" s="473"/>
      <c r="U7" s="473"/>
      <c r="V7" s="473"/>
      <c r="W7" s="473"/>
      <c r="X7" s="473"/>
      <c r="Y7" s="502"/>
      <c r="AA7" s="504">
        <v>5</v>
      </c>
      <c r="AB7" s="501">
        <f>IF(ISNUMBER(System!$C8),PlotData!B8+SensA!$E$2* $AF$1*B7,PlotData!$CB$3)</f>
        <v>10</v>
      </c>
      <c r="AC7" s="473">
        <f>IF(ISNUMBER(System!$C8),PlotData!C8+SensA!$E$2* $AF$1*C7,PlotData!$CB$3)</f>
        <v>9.5</v>
      </c>
      <c r="AD7" s="473">
        <f>IF(ISNUMBER(System!$C8),PlotData!D8+SensA!$E$2* $AF$1*D7,PlotData!$CB$3)</f>
        <v>9</v>
      </c>
      <c r="AE7" s="473">
        <f>IF(ISNUMBER(System!$C8),PlotData!E8+SensA!$E$2* $AF$1*E7,PlotData!$CB$3)</f>
        <v>8.5</v>
      </c>
      <c r="AF7" s="473">
        <f>IF(ISNUMBER(System!$C8),PlotData!F8+SensA!$E$2* $AF$1*F7,PlotData!$CB$3)</f>
        <v>8</v>
      </c>
      <c r="AG7" s="473">
        <f>IF(ISNUMBER(System!$C8),PlotData!G8+SensA!$E$2* $AF$1*G7,PlotData!$CB$3)</f>
        <v>7.5</v>
      </c>
      <c r="AH7" s="473">
        <f>IF(ISNUMBER(System!$C8),PlotData!H8+SensA!$E$2* $AF$1*H7,PlotData!$CB$3)</f>
        <v>7</v>
      </c>
      <c r="AI7" s="473">
        <f>IF(ISNUMBER(System!$C8),PlotData!I8+SensA!$E$2* $AF$1*I7,PlotData!$CB$3)</f>
        <v>6.5</v>
      </c>
      <c r="AJ7" s="473">
        <f>IF(ISNUMBER(System!$C8),PlotData!J8+SensA!$E$2* $AF$1*J7,PlotData!$CB$3)</f>
        <v>6</v>
      </c>
      <c r="AK7" s="473">
        <f>IF(ISNUMBER(System!$C8),PlotData!K8+SensA!$E$2* $AF$1*K7,PlotData!$CB$3)</f>
        <v>5.5</v>
      </c>
      <c r="AL7" s="502">
        <f>IF(ISNUMBER(System!$C8),PlotData!L8+SensA!$E$2* $AF$1*L7,PlotData!$CB$3)</f>
        <v>5</v>
      </c>
      <c r="AM7" s="542">
        <f>IF(ISNUMBER(System!$C8),PlotData!L8,PlotData!$CB$3)</f>
        <v>5</v>
      </c>
      <c r="AN7" s="473">
        <f>IF(ISNUMBER(System!$C8),PlotData!B8,PlotData!$CB$3)</f>
        <v>10</v>
      </c>
      <c r="AO7" s="390">
        <f>IF(ISNUMBER(System!$C8),AB7,PlotData!$CB$3)</f>
        <v>10</v>
      </c>
      <c r="AQ7" s="504">
        <v>5</v>
      </c>
      <c r="AR7" s="501">
        <f>IF(ISNUMBER(System!$C8),PlotData!O8+ SensA!$E$2*$AF$1*O7,PlotData!$CB$4)</f>
        <v>4</v>
      </c>
      <c r="AS7" s="473">
        <f>IF(ISNUMBER(System!$C8),PlotData!P8+ SensA!$E$2*$AF$1*P7,PlotData!$CB$4)</f>
        <v>3.4</v>
      </c>
      <c r="AT7" s="473">
        <f>IF(ISNUMBER(System!$C8),PlotData!Q8+ SensA!$E$2*$AF$1*Q7,PlotData!$CB$4)</f>
        <v>2.8</v>
      </c>
      <c r="AU7" s="473">
        <f>IF(ISNUMBER(System!$C8),PlotData!R8+ SensA!$E$2*$AF$1*R7,PlotData!$CB$4)</f>
        <v>2.1999999999999997</v>
      </c>
      <c r="AV7" s="473">
        <f>IF(ISNUMBER(System!$C8),PlotData!S8+ SensA!$E$2*$AF$1*S7,PlotData!$CB$4)</f>
        <v>1.5999999999999996</v>
      </c>
      <c r="AW7" s="473">
        <f>IF(ISNUMBER(System!$C8),PlotData!T8+ SensA!$E$2*$AF$1*T7,PlotData!$CB$4)</f>
        <v>0.99999999999999956</v>
      </c>
      <c r="AX7" s="473">
        <f>IF(ISNUMBER(System!$C8),PlotData!U8+ SensA!$E$2*$AF$1*U7,PlotData!$CB$4)</f>
        <v>0.39999999999999947</v>
      </c>
      <c r="AY7" s="473">
        <f>IF(ISNUMBER(System!$C8),PlotData!V8+ SensA!$E$2*$AF$1*V7,PlotData!$CB$4)</f>
        <v>-0.20000000000000062</v>
      </c>
      <c r="AZ7" s="473">
        <f>IF(ISNUMBER(System!$C8),PlotData!W8+ SensA!$E$2*$AF$1*W7,PlotData!$CB$4)</f>
        <v>-0.80000000000000071</v>
      </c>
      <c r="BA7" s="473">
        <f>IF(ISNUMBER(System!$C8),PlotData!X8+ SensA!$E$2*$AF$1*X7,PlotData!$CB$4)</f>
        <v>-1.4000000000000008</v>
      </c>
      <c r="BB7" s="502">
        <f>IF(ISNUMBER(System!$C8),PlotData!Y8+ SensA!$E$2*$AF$1*Y7,PlotData!$CB$4)</f>
        <v>-2.0000000000000009</v>
      </c>
      <c r="BC7" s="542">
        <f>IF(ISNUMBER(System!$C8),PlotData!Y8, PlotData!CB$4)</f>
        <v>-2.0000000000000009</v>
      </c>
      <c r="BD7" s="473">
        <f>IF(ISNUMBER(System!$C8),PlotData!O8, PlotData!$CB$4)</f>
        <v>4</v>
      </c>
      <c r="BE7" s="502">
        <f>IF(ISNUMBER(System!$C8), AR7,PlotData!$CB$4)</f>
        <v>4</v>
      </c>
      <c r="BG7" s="423" t="s">
        <v>174</v>
      </c>
      <c r="BH7" s="473">
        <f>BH2+BH4</f>
        <v>10.384864324004713</v>
      </c>
      <c r="BI7" s="502">
        <f>BH3+BH4</f>
        <v>12.884864324004713</v>
      </c>
    </row>
    <row r="8" spans="1:61" x14ac:dyDescent="0.35">
      <c r="A8" s="503">
        <v>6</v>
      </c>
      <c r="B8" s="501"/>
      <c r="C8" s="473"/>
      <c r="D8" s="473"/>
      <c r="E8" s="473"/>
      <c r="F8" s="473"/>
      <c r="G8" s="473"/>
      <c r="H8" s="473"/>
      <c r="I8" s="473"/>
      <c r="J8" s="473"/>
      <c r="K8" s="473"/>
      <c r="L8" s="502"/>
      <c r="N8" s="503">
        <v>6</v>
      </c>
      <c r="O8" s="501"/>
      <c r="P8" s="473"/>
      <c r="Q8" s="473"/>
      <c r="R8" s="473"/>
      <c r="S8" s="473"/>
      <c r="T8" s="473"/>
      <c r="U8" s="473"/>
      <c r="V8" s="473"/>
      <c r="W8" s="473"/>
      <c r="X8" s="473"/>
      <c r="Y8" s="502"/>
      <c r="AA8" s="504">
        <v>6</v>
      </c>
      <c r="AB8" s="501">
        <f>IF(ISNUMBER(System!$C9),PlotData!B9+SensA!$E$2* $AF$1*B8,PlotData!$CB$3)</f>
        <v>-13</v>
      </c>
      <c r="AC8" s="473">
        <f>IF(ISNUMBER(System!$C9),PlotData!C9+SensA!$E$2* $AF$1*C8,PlotData!$CB$3)</f>
        <v>-12.4</v>
      </c>
      <c r="AD8" s="473">
        <f>IF(ISNUMBER(System!$C9),PlotData!D9+SensA!$E$2* $AF$1*D8,PlotData!$CB$3)</f>
        <v>-11.8</v>
      </c>
      <c r="AE8" s="473">
        <f>IF(ISNUMBER(System!$C9),PlotData!E9+SensA!$E$2* $AF$1*E8,PlotData!$CB$3)</f>
        <v>-11.200000000000001</v>
      </c>
      <c r="AF8" s="473">
        <f>IF(ISNUMBER(System!$C9),PlotData!F9+SensA!$E$2* $AF$1*F8,PlotData!$CB$3)</f>
        <v>-10.600000000000001</v>
      </c>
      <c r="AG8" s="473">
        <f>IF(ISNUMBER(System!$C9),PlotData!G9+SensA!$E$2* $AF$1*G8,PlotData!$CB$3)</f>
        <v>-10.000000000000002</v>
      </c>
      <c r="AH8" s="473">
        <f>IF(ISNUMBER(System!$C9),PlotData!H9+SensA!$E$2* $AF$1*H8,PlotData!$CB$3)</f>
        <v>-9.4000000000000021</v>
      </c>
      <c r="AI8" s="473">
        <f>IF(ISNUMBER(System!$C9),PlotData!I9+SensA!$E$2* $AF$1*I8,PlotData!$CB$3)</f>
        <v>-8.8000000000000025</v>
      </c>
      <c r="AJ8" s="473">
        <f>IF(ISNUMBER(System!$C9),PlotData!J9+SensA!$E$2* $AF$1*J8,PlotData!$CB$3)</f>
        <v>-8.2000000000000028</v>
      </c>
      <c r="AK8" s="473">
        <f>IF(ISNUMBER(System!$C9),PlotData!K9+SensA!$E$2* $AF$1*K8,PlotData!$CB$3)</f>
        <v>-7.6000000000000032</v>
      </c>
      <c r="AL8" s="502">
        <f>IF(ISNUMBER(System!$C9),PlotData!L9+SensA!$E$2* $AF$1*L8,PlotData!$CB$3)</f>
        <v>-7.0000000000000036</v>
      </c>
      <c r="AM8" s="542">
        <f>IF(ISNUMBER(System!$C9),PlotData!L9,PlotData!$CB$3)</f>
        <v>-7.0000000000000036</v>
      </c>
      <c r="AN8" s="473">
        <f>IF(ISNUMBER(System!$C9),PlotData!B9,PlotData!$CB$3)</f>
        <v>-13</v>
      </c>
      <c r="AO8" s="390">
        <f>IF(ISNUMBER(System!$C9),AB8,PlotData!$CB$3)</f>
        <v>-13</v>
      </c>
      <c r="AQ8" s="504">
        <v>6</v>
      </c>
      <c r="AR8" s="501">
        <f>IF(ISNUMBER(System!$C9),PlotData!O9+ SensA!$E$2*$AF$1*O8,PlotData!$CB$4)</f>
        <v>4</v>
      </c>
      <c r="AS8" s="473">
        <f>IF(ISNUMBER(System!$C9),PlotData!P9+ SensA!$E$2*$AF$1*P8,PlotData!$CB$4)</f>
        <v>3.4</v>
      </c>
      <c r="AT8" s="473">
        <f>IF(ISNUMBER(System!$C9),PlotData!Q9+ SensA!$E$2*$AF$1*Q8,PlotData!$CB$4)</f>
        <v>2.8</v>
      </c>
      <c r="AU8" s="473">
        <f>IF(ISNUMBER(System!$C9),PlotData!R9+ SensA!$E$2*$AF$1*R8,PlotData!$CB$4)</f>
        <v>2.1999999999999997</v>
      </c>
      <c r="AV8" s="473">
        <f>IF(ISNUMBER(System!$C9),PlotData!S9+ SensA!$E$2*$AF$1*S8,PlotData!$CB$4)</f>
        <v>1.5999999999999996</v>
      </c>
      <c r="AW8" s="473">
        <f>IF(ISNUMBER(System!$C9),PlotData!T9+ SensA!$E$2*$AF$1*T8,PlotData!$CB$4)</f>
        <v>0.99999999999999956</v>
      </c>
      <c r="AX8" s="473">
        <f>IF(ISNUMBER(System!$C9),PlotData!U9+ SensA!$E$2*$AF$1*U8,PlotData!$CB$4)</f>
        <v>0.39999999999999947</v>
      </c>
      <c r="AY8" s="473">
        <f>IF(ISNUMBER(System!$C9),PlotData!V9+ SensA!$E$2*$AF$1*V8,PlotData!$CB$4)</f>
        <v>-0.20000000000000062</v>
      </c>
      <c r="AZ8" s="473">
        <f>IF(ISNUMBER(System!$C9),PlotData!W9+ SensA!$E$2*$AF$1*W8,PlotData!$CB$4)</f>
        <v>-0.80000000000000071</v>
      </c>
      <c r="BA8" s="473">
        <f>IF(ISNUMBER(System!$C9),PlotData!X9+ SensA!$E$2*$AF$1*X8,PlotData!$CB$4)</f>
        <v>-1.4000000000000008</v>
      </c>
      <c r="BB8" s="502">
        <f>IF(ISNUMBER(System!$C9),PlotData!Y9+ SensA!$E$2*$AF$1*Y8,PlotData!$CB$4)</f>
        <v>-2.0000000000000009</v>
      </c>
      <c r="BC8" s="542">
        <f>IF(ISNUMBER(System!$C9),PlotData!Y9, PlotData!CB$4)</f>
        <v>-2.0000000000000009</v>
      </c>
      <c r="BD8" s="473">
        <f>IF(ISNUMBER(System!$C9),PlotData!O9, PlotData!$CB$4)</f>
        <v>4</v>
      </c>
      <c r="BE8" s="502">
        <f>IF(ISNUMBER(System!$C9), AR8,PlotData!$CB$4)</f>
        <v>4</v>
      </c>
      <c r="BG8" s="423" t="s">
        <v>175</v>
      </c>
      <c r="BH8" s="473">
        <f>BH7</f>
        <v>10.384864324004713</v>
      </c>
      <c r="BI8" s="502">
        <f>BH3-BH4</f>
        <v>-10.884864324004713</v>
      </c>
    </row>
    <row r="9" spans="1:61" ht="13.15" thickBot="1" x14ac:dyDescent="0.4">
      <c r="A9" s="503">
        <v>7</v>
      </c>
      <c r="B9" s="501"/>
      <c r="C9" s="473"/>
      <c r="D9" s="473"/>
      <c r="E9" s="473"/>
      <c r="F9" s="473"/>
      <c r="G9" s="473"/>
      <c r="H9" s="473"/>
      <c r="I9" s="473"/>
      <c r="J9" s="473"/>
      <c r="K9" s="473"/>
      <c r="L9" s="502"/>
      <c r="N9" s="503">
        <v>7</v>
      </c>
      <c r="O9" s="501"/>
      <c r="P9" s="473"/>
      <c r="Q9" s="473"/>
      <c r="R9" s="473"/>
      <c r="S9" s="473"/>
      <c r="T9" s="473"/>
      <c r="U9" s="473"/>
      <c r="V9" s="473"/>
      <c r="W9" s="473"/>
      <c r="X9" s="473"/>
      <c r="Y9" s="502"/>
      <c r="AA9" s="504">
        <v>7</v>
      </c>
      <c r="AB9" s="501">
        <f>IF(ISNUMBER(System!$C10),PlotData!B10+SensA!$E$2* $AF$1*B9,PlotData!$CB$3)</f>
        <v>-7</v>
      </c>
      <c r="AC9" s="473">
        <f>IF(ISNUMBER(System!$C10),PlotData!C10+SensA!$E$2* $AF$1*C9,PlotData!$CB$3)</f>
        <v>-6.4</v>
      </c>
      <c r="AD9" s="473">
        <f>IF(ISNUMBER(System!$C10),PlotData!D10+SensA!$E$2* $AF$1*D9,PlotData!$CB$3)</f>
        <v>-5.8000000000000007</v>
      </c>
      <c r="AE9" s="473">
        <f>IF(ISNUMBER(System!$C10),PlotData!E10+SensA!$E$2* $AF$1*E9,PlotData!$CB$3)</f>
        <v>-5.2000000000000011</v>
      </c>
      <c r="AF9" s="473">
        <f>IF(ISNUMBER(System!$C10),PlotData!F10+SensA!$E$2* $AF$1*F9,PlotData!$CB$3)</f>
        <v>-4.6000000000000014</v>
      </c>
      <c r="AG9" s="473">
        <f>IF(ISNUMBER(System!$C10),PlotData!G10+SensA!$E$2* $AF$1*G9,PlotData!$CB$3)</f>
        <v>-4.0000000000000018</v>
      </c>
      <c r="AH9" s="473">
        <f>IF(ISNUMBER(System!$C10),PlotData!H10+SensA!$E$2* $AF$1*H9,PlotData!$CB$3)</f>
        <v>-3.4000000000000017</v>
      </c>
      <c r="AI9" s="473">
        <f>IF(ISNUMBER(System!$C10),PlotData!I10+SensA!$E$2* $AF$1*I9,PlotData!$CB$3)</f>
        <v>-2.8000000000000016</v>
      </c>
      <c r="AJ9" s="473">
        <f>IF(ISNUMBER(System!$C10),PlotData!J10+SensA!$E$2* $AF$1*J9,PlotData!$CB$3)</f>
        <v>-2.2000000000000015</v>
      </c>
      <c r="AK9" s="473">
        <f>IF(ISNUMBER(System!$C10),PlotData!K10+SensA!$E$2* $AF$1*K9,PlotData!$CB$3)</f>
        <v>-1.6000000000000014</v>
      </c>
      <c r="AL9" s="502">
        <f>IF(ISNUMBER(System!$C10),PlotData!L10+SensA!$E$2* $AF$1*L9,PlotData!$CB$3)</f>
        <v>-1.0000000000000013</v>
      </c>
      <c r="AM9" s="542">
        <f>IF(ISNUMBER(System!$C10),PlotData!L10,PlotData!$CB$3)</f>
        <v>-1.0000000000000013</v>
      </c>
      <c r="AN9" s="473">
        <f>IF(ISNUMBER(System!$C10),PlotData!B10,PlotData!$CB$3)</f>
        <v>-7</v>
      </c>
      <c r="AO9" s="390">
        <f>IF(ISNUMBER(System!$C10),AB9,PlotData!$CB$3)</f>
        <v>-7</v>
      </c>
      <c r="AQ9" s="504">
        <v>7</v>
      </c>
      <c r="AR9" s="501">
        <f>IF(ISNUMBER(System!$C10),PlotData!O10+ SensA!$E$2*$AF$1*O9,PlotData!$CB$4)</f>
        <v>-2</v>
      </c>
      <c r="AS9" s="473">
        <f>IF(ISNUMBER(System!$C10),PlotData!P10+ SensA!$E$2*$AF$1*P9,PlotData!$CB$4)</f>
        <v>-2</v>
      </c>
      <c r="AT9" s="473">
        <f>IF(ISNUMBER(System!$C10),PlotData!Q10+ SensA!$E$2*$AF$1*Q9,PlotData!$CB$4)</f>
        <v>-2</v>
      </c>
      <c r="AU9" s="473">
        <f>IF(ISNUMBER(System!$C10),PlotData!R10+ SensA!$E$2*$AF$1*R9,PlotData!$CB$4)</f>
        <v>-2</v>
      </c>
      <c r="AV9" s="473">
        <f>IF(ISNUMBER(System!$C10),PlotData!S10+ SensA!$E$2*$AF$1*S9,PlotData!$CB$4)</f>
        <v>-2</v>
      </c>
      <c r="AW9" s="473">
        <f>IF(ISNUMBER(System!$C10),PlotData!T10+ SensA!$E$2*$AF$1*T9,PlotData!$CB$4)</f>
        <v>-2</v>
      </c>
      <c r="AX9" s="473">
        <f>IF(ISNUMBER(System!$C10),PlotData!U10+ SensA!$E$2*$AF$1*U9,PlotData!$CB$4)</f>
        <v>-2</v>
      </c>
      <c r="AY9" s="473">
        <f>IF(ISNUMBER(System!$C10),PlotData!V10+ SensA!$E$2*$AF$1*V9,PlotData!$CB$4)</f>
        <v>-2</v>
      </c>
      <c r="AZ9" s="473">
        <f>IF(ISNUMBER(System!$C10),PlotData!W10+ SensA!$E$2*$AF$1*W9,PlotData!$CB$4)</f>
        <v>-2</v>
      </c>
      <c r="BA9" s="473">
        <f>IF(ISNUMBER(System!$C10),PlotData!X10+ SensA!$E$2*$AF$1*X9,PlotData!$CB$4)</f>
        <v>-2</v>
      </c>
      <c r="BB9" s="502">
        <f>IF(ISNUMBER(System!$C10),PlotData!Y10+ SensA!$E$2*$AF$1*Y9,PlotData!$CB$4)</f>
        <v>-2</v>
      </c>
      <c r="BC9" s="542">
        <f>IF(ISNUMBER(System!$C10),PlotData!Y10, PlotData!CB$4)</f>
        <v>-2</v>
      </c>
      <c r="BD9" s="473">
        <f>IF(ISNUMBER(System!$C10),PlotData!O10, PlotData!$CB$4)</f>
        <v>-2</v>
      </c>
      <c r="BE9" s="502">
        <f>IF(ISNUMBER(System!$C10), AR9,PlotData!$CB$4)</f>
        <v>-2</v>
      </c>
      <c r="BG9" s="424" t="s">
        <v>176</v>
      </c>
      <c r="BH9" s="446">
        <f>BH6</f>
        <v>-13.384864324004713</v>
      </c>
      <c r="BI9" s="447">
        <f>BI8</f>
        <v>-10.884864324004713</v>
      </c>
    </row>
    <row r="10" spans="1:61" x14ac:dyDescent="0.35">
      <c r="A10" s="503">
        <v>8</v>
      </c>
      <c r="B10" s="501"/>
      <c r="C10" s="473"/>
      <c r="D10" s="473"/>
      <c r="E10" s="473"/>
      <c r="F10" s="473"/>
      <c r="G10" s="473"/>
      <c r="H10" s="473"/>
      <c r="I10" s="473"/>
      <c r="J10" s="473"/>
      <c r="K10" s="473"/>
      <c r="L10" s="502"/>
      <c r="N10" s="503">
        <v>8</v>
      </c>
      <c r="O10" s="501"/>
      <c r="P10" s="473"/>
      <c r="Q10" s="473"/>
      <c r="R10" s="473"/>
      <c r="S10" s="473"/>
      <c r="T10" s="473"/>
      <c r="U10" s="473"/>
      <c r="V10" s="473"/>
      <c r="W10" s="473"/>
      <c r="X10" s="473"/>
      <c r="Y10" s="502"/>
      <c r="AA10" s="504">
        <v>8</v>
      </c>
      <c r="AB10" s="501">
        <f>IF(ISNUMBER(System!$C11),PlotData!B11+SensA!$E$2* $AF$1*B10,PlotData!$CB$3)</f>
        <v>-1</v>
      </c>
      <c r="AC10" s="473">
        <f>IF(ISNUMBER(System!$C11),PlotData!C11+SensA!$E$2* $AF$1*C10,PlotData!$CB$3)</f>
        <v>-0.39999999999999991</v>
      </c>
      <c r="AD10" s="473">
        <f>IF(ISNUMBER(System!$C11),PlotData!D11+SensA!$E$2* $AF$1*D10,PlotData!$CB$3)</f>
        <v>0.20000000000000018</v>
      </c>
      <c r="AE10" s="473">
        <f>IF(ISNUMBER(System!$C11),PlotData!E11+SensA!$E$2* $AF$1*E10,PlotData!$CB$3)</f>
        <v>0.80000000000000027</v>
      </c>
      <c r="AF10" s="473">
        <f>IF(ISNUMBER(System!$C11),PlotData!F11+SensA!$E$2* $AF$1*F10,PlotData!$CB$3)</f>
        <v>1.4000000000000004</v>
      </c>
      <c r="AG10" s="473">
        <f>IF(ISNUMBER(System!$C11),PlotData!G11+SensA!$E$2* $AF$1*G10,PlotData!$CB$3)</f>
        <v>2.0000000000000004</v>
      </c>
      <c r="AH10" s="473">
        <f>IF(ISNUMBER(System!$C11),PlotData!H11+SensA!$E$2* $AF$1*H10,PlotData!$CB$3)</f>
        <v>2.6000000000000005</v>
      </c>
      <c r="AI10" s="473">
        <f>IF(ISNUMBER(System!$C11),PlotData!I11+SensA!$E$2* $AF$1*I10,PlotData!$CB$3)</f>
        <v>3.2000000000000006</v>
      </c>
      <c r="AJ10" s="473">
        <f>IF(ISNUMBER(System!$C11),PlotData!J11+SensA!$E$2* $AF$1*J10,PlotData!$CB$3)</f>
        <v>3.8000000000000007</v>
      </c>
      <c r="AK10" s="473">
        <f>IF(ISNUMBER(System!$C11),PlotData!K11+SensA!$E$2* $AF$1*K10,PlotData!$CB$3)</f>
        <v>4.4000000000000004</v>
      </c>
      <c r="AL10" s="502">
        <f>IF(ISNUMBER(System!$C11),PlotData!L11+SensA!$E$2* $AF$1*L10,PlotData!$CB$3)</f>
        <v>5</v>
      </c>
      <c r="AM10" s="542">
        <f>IF(ISNUMBER(System!$C11),PlotData!L11,PlotData!$CB$3)</f>
        <v>5</v>
      </c>
      <c r="AN10" s="473">
        <f>IF(ISNUMBER(System!$C11),PlotData!B11,PlotData!$CB$3)</f>
        <v>-1</v>
      </c>
      <c r="AO10" s="390">
        <f>IF(ISNUMBER(System!$C11),AB10,PlotData!$CB$3)</f>
        <v>-1</v>
      </c>
      <c r="AQ10" s="504">
        <v>8</v>
      </c>
      <c r="AR10" s="501">
        <f>IF(ISNUMBER(System!$C11),PlotData!O11+ SensA!$E$2*$AF$1*O10,PlotData!$CB$4)</f>
        <v>-2</v>
      </c>
      <c r="AS10" s="473">
        <f>IF(ISNUMBER(System!$C11),PlotData!P11+ SensA!$E$2*$AF$1*P10,PlotData!$CB$4)</f>
        <v>-2</v>
      </c>
      <c r="AT10" s="473">
        <f>IF(ISNUMBER(System!$C11),PlotData!Q11+ SensA!$E$2*$AF$1*Q10,PlotData!$CB$4)</f>
        <v>-2</v>
      </c>
      <c r="AU10" s="473">
        <f>IF(ISNUMBER(System!$C11),PlotData!R11+ SensA!$E$2*$AF$1*R10,PlotData!$CB$4)</f>
        <v>-2</v>
      </c>
      <c r="AV10" s="473">
        <f>IF(ISNUMBER(System!$C11),PlotData!S11+ SensA!$E$2*$AF$1*S10,PlotData!$CB$4)</f>
        <v>-2</v>
      </c>
      <c r="AW10" s="473">
        <f>IF(ISNUMBER(System!$C11),PlotData!T11+ SensA!$E$2*$AF$1*T10,PlotData!$CB$4)</f>
        <v>-2</v>
      </c>
      <c r="AX10" s="473">
        <f>IF(ISNUMBER(System!$C11),PlotData!U11+ SensA!$E$2*$AF$1*U10,PlotData!$CB$4)</f>
        <v>-2</v>
      </c>
      <c r="AY10" s="473">
        <f>IF(ISNUMBER(System!$C11),PlotData!V11+ SensA!$E$2*$AF$1*V10,PlotData!$CB$4)</f>
        <v>-2</v>
      </c>
      <c r="AZ10" s="473">
        <f>IF(ISNUMBER(System!$C11),PlotData!W11+ SensA!$E$2*$AF$1*W10,PlotData!$CB$4)</f>
        <v>-2</v>
      </c>
      <c r="BA10" s="473">
        <f>IF(ISNUMBER(System!$C11),PlotData!X11+ SensA!$E$2*$AF$1*X10,PlotData!$CB$4)</f>
        <v>-2</v>
      </c>
      <c r="BB10" s="502">
        <f>IF(ISNUMBER(System!$C11),PlotData!Y11+ SensA!$E$2*$AF$1*Y10,PlotData!$CB$4)</f>
        <v>-2</v>
      </c>
      <c r="BC10" s="542">
        <f>IF(ISNUMBER(System!$C11),PlotData!Y11, PlotData!CB$4)</f>
        <v>-2</v>
      </c>
      <c r="BD10" s="473">
        <f>IF(ISNUMBER(System!$C11),PlotData!O11, PlotData!$CB$4)</f>
        <v>-2</v>
      </c>
      <c r="BE10" s="502">
        <f>IF(ISNUMBER(System!$C11), AR10,PlotData!$CB$4)</f>
        <v>-2</v>
      </c>
    </row>
    <row r="11" spans="1:61" x14ac:dyDescent="0.35">
      <c r="A11" s="503">
        <v>9</v>
      </c>
      <c r="B11" s="501"/>
      <c r="C11" s="473"/>
      <c r="D11" s="473"/>
      <c r="E11" s="473"/>
      <c r="F11" s="473"/>
      <c r="G11" s="473"/>
      <c r="H11" s="473"/>
      <c r="I11" s="473"/>
      <c r="J11" s="473"/>
      <c r="K11" s="473"/>
      <c r="L11" s="502"/>
      <c r="N11" s="503">
        <v>9</v>
      </c>
      <c r="O11" s="501"/>
      <c r="P11" s="473"/>
      <c r="Q11" s="473"/>
      <c r="R11" s="473"/>
      <c r="S11" s="473"/>
      <c r="T11" s="473"/>
      <c r="U11" s="473"/>
      <c r="V11" s="473"/>
      <c r="W11" s="473"/>
      <c r="X11" s="473"/>
      <c r="Y11" s="502"/>
      <c r="AA11" s="504">
        <v>9</v>
      </c>
      <c r="AB11" s="501">
        <f>IF(ISNUMBER(System!$C12),PlotData!B12+SensA!$E$2* $AF$1*B11,PlotData!$CB$3)</f>
        <v>-7</v>
      </c>
      <c r="AC11" s="473">
        <f>IF(ISNUMBER(System!$C12),PlotData!C12+SensA!$E$2* $AF$1*C11,PlotData!$CB$3)</f>
        <v>-6.4</v>
      </c>
      <c r="AD11" s="473">
        <f>IF(ISNUMBER(System!$C12),PlotData!D12+SensA!$E$2* $AF$1*D11,PlotData!$CB$3)</f>
        <v>-5.8000000000000007</v>
      </c>
      <c r="AE11" s="473">
        <f>IF(ISNUMBER(System!$C12),PlotData!E12+SensA!$E$2* $AF$1*E11,PlotData!$CB$3)</f>
        <v>-5.2000000000000011</v>
      </c>
      <c r="AF11" s="473">
        <f>IF(ISNUMBER(System!$C12),PlotData!F12+SensA!$E$2* $AF$1*F11,PlotData!$CB$3)</f>
        <v>-4.6000000000000014</v>
      </c>
      <c r="AG11" s="473">
        <f>IF(ISNUMBER(System!$C12),PlotData!G12+SensA!$E$2* $AF$1*G11,PlotData!$CB$3)</f>
        <v>-4.0000000000000018</v>
      </c>
      <c r="AH11" s="473">
        <f>IF(ISNUMBER(System!$C12),PlotData!H12+SensA!$E$2* $AF$1*H11,PlotData!$CB$3)</f>
        <v>-3.4000000000000017</v>
      </c>
      <c r="AI11" s="473">
        <f>IF(ISNUMBER(System!$C12),PlotData!I12+SensA!$E$2* $AF$1*I11,PlotData!$CB$3)</f>
        <v>-2.8000000000000016</v>
      </c>
      <c r="AJ11" s="473">
        <f>IF(ISNUMBER(System!$C12),PlotData!J12+SensA!$E$2* $AF$1*J11,PlotData!$CB$3)</f>
        <v>-2.2000000000000015</v>
      </c>
      <c r="AK11" s="473">
        <f>IF(ISNUMBER(System!$C12),PlotData!K12+SensA!$E$2* $AF$1*K11,PlotData!$CB$3)</f>
        <v>-1.6000000000000014</v>
      </c>
      <c r="AL11" s="502">
        <f>IF(ISNUMBER(System!$C12),PlotData!L12+SensA!$E$2* $AF$1*L11,PlotData!$CB$3)</f>
        <v>-1.0000000000000013</v>
      </c>
      <c r="AM11" s="542">
        <f>IF(ISNUMBER(System!$C12),PlotData!L12,PlotData!$CB$3)</f>
        <v>-1.0000000000000013</v>
      </c>
      <c r="AN11" s="473">
        <f>IF(ISNUMBER(System!$C12),PlotData!B12,PlotData!$CB$3)</f>
        <v>-7</v>
      </c>
      <c r="AO11" s="390">
        <f>IF(ISNUMBER(System!$C12),AB11,PlotData!$CB$3)</f>
        <v>-7</v>
      </c>
      <c r="AQ11" s="504">
        <v>9</v>
      </c>
      <c r="AR11" s="501">
        <f>IF(ISNUMBER(System!$C12),PlotData!O12+ SensA!$E$2*$AF$1*O11,PlotData!$CB$4)</f>
        <v>4</v>
      </c>
      <c r="AS11" s="473">
        <f>IF(ISNUMBER(System!$C12),PlotData!P12+ SensA!$E$2*$AF$1*P11,PlotData!$CB$4)</f>
        <v>3.4</v>
      </c>
      <c r="AT11" s="473">
        <f>IF(ISNUMBER(System!$C12),PlotData!Q12+ SensA!$E$2*$AF$1*Q11,PlotData!$CB$4)</f>
        <v>2.8</v>
      </c>
      <c r="AU11" s="473">
        <f>IF(ISNUMBER(System!$C12),PlotData!R12+ SensA!$E$2*$AF$1*R11,PlotData!$CB$4)</f>
        <v>2.1999999999999997</v>
      </c>
      <c r="AV11" s="473">
        <f>IF(ISNUMBER(System!$C12),PlotData!S12+ SensA!$E$2*$AF$1*S11,PlotData!$CB$4)</f>
        <v>1.5999999999999996</v>
      </c>
      <c r="AW11" s="473">
        <f>IF(ISNUMBER(System!$C12),PlotData!T12+ SensA!$E$2*$AF$1*T11,PlotData!$CB$4)</f>
        <v>0.99999999999999956</v>
      </c>
      <c r="AX11" s="473">
        <f>IF(ISNUMBER(System!$C12),PlotData!U12+ SensA!$E$2*$AF$1*U11,PlotData!$CB$4)</f>
        <v>0.39999999999999947</v>
      </c>
      <c r="AY11" s="473">
        <f>IF(ISNUMBER(System!$C12),PlotData!V12+ SensA!$E$2*$AF$1*V11,PlotData!$CB$4)</f>
        <v>-0.20000000000000062</v>
      </c>
      <c r="AZ11" s="473">
        <f>IF(ISNUMBER(System!$C12),PlotData!W12+ SensA!$E$2*$AF$1*W11,PlotData!$CB$4)</f>
        <v>-0.80000000000000071</v>
      </c>
      <c r="BA11" s="473">
        <f>IF(ISNUMBER(System!$C12),PlotData!X12+ SensA!$E$2*$AF$1*X11,PlotData!$CB$4)</f>
        <v>-1.4000000000000008</v>
      </c>
      <c r="BB11" s="502">
        <f>IF(ISNUMBER(System!$C12),PlotData!Y12+ SensA!$E$2*$AF$1*Y11,PlotData!$CB$4)</f>
        <v>-2.0000000000000009</v>
      </c>
      <c r="BC11" s="542">
        <f>IF(ISNUMBER(System!$C12),PlotData!Y12, PlotData!CB$4)</f>
        <v>-2.0000000000000009</v>
      </c>
      <c r="BD11" s="473">
        <f>IF(ISNUMBER(System!$C12),PlotData!O12, PlotData!$CB$4)</f>
        <v>4</v>
      </c>
      <c r="BE11" s="502">
        <f>IF(ISNUMBER(System!$C12), AR11,PlotData!$CB$4)</f>
        <v>4</v>
      </c>
    </row>
    <row r="12" spans="1:61" x14ac:dyDescent="0.35">
      <c r="A12" s="503">
        <v>10</v>
      </c>
      <c r="B12" s="501"/>
      <c r="C12" s="473"/>
      <c r="D12" s="473"/>
      <c r="E12" s="473"/>
      <c r="F12" s="473"/>
      <c r="G12" s="473"/>
      <c r="H12" s="473"/>
      <c r="I12" s="473"/>
      <c r="J12" s="473"/>
      <c r="K12" s="473"/>
      <c r="L12" s="502"/>
      <c r="N12" s="503">
        <v>10</v>
      </c>
      <c r="O12" s="501"/>
      <c r="P12" s="473"/>
      <c r="Q12" s="473"/>
      <c r="R12" s="473"/>
      <c r="S12" s="473"/>
      <c r="T12" s="473"/>
      <c r="U12" s="473"/>
      <c r="V12" s="473"/>
      <c r="W12" s="473"/>
      <c r="X12" s="473"/>
      <c r="Y12" s="502"/>
      <c r="AA12" s="504">
        <v>10</v>
      </c>
      <c r="AB12" s="501">
        <f>IF(ISNUMBER(System!$C13),PlotData!B13+SensA!$E$2* $AF$1*B12,PlotData!$CB$3)</f>
        <v>-1</v>
      </c>
      <c r="AC12" s="473">
        <f>IF(ISNUMBER(System!$C13),PlotData!C13+SensA!$E$2* $AF$1*C12,PlotData!$CB$3)</f>
        <v>-0.39999999999999991</v>
      </c>
      <c r="AD12" s="473">
        <f>IF(ISNUMBER(System!$C13),PlotData!D13+SensA!$E$2* $AF$1*D12,PlotData!$CB$3)</f>
        <v>0.20000000000000018</v>
      </c>
      <c r="AE12" s="473">
        <f>IF(ISNUMBER(System!$C13),PlotData!E13+SensA!$E$2* $AF$1*E12,PlotData!$CB$3)</f>
        <v>0.80000000000000027</v>
      </c>
      <c r="AF12" s="473">
        <f>IF(ISNUMBER(System!$C13),PlotData!F13+SensA!$E$2* $AF$1*F12,PlotData!$CB$3)</f>
        <v>1.4000000000000004</v>
      </c>
      <c r="AG12" s="473">
        <f>IF(ISNUMBER(System!$C13),PlotData!G13+SensA!$E$2* $AF$1*G12,PlotData!$CB$3)</f>
        <v>2.0000000000000004</v>
      </c>
      <c r="AH12" s="473">
        <f>IF(ISNUMBER(System!$C13),PlotData!H13+SensA!$E$2* $AF$1*H12,PlotData!$CB$3)</f>
        <v>2.6000000000000005</v>
      </c>
      <c r="AI12" s="473">
        <f>IF(ISNUMBER(System!$C13),PlotData!I13+SensA!$E$2* $AF$1*I12,PlotData!$CB$3)</f>
        <v>3.2000000000000006</v>
      </c>
      <c r="AJ12" s="473">
        <f>IF(ISNUMBER(System!$C13),PlotData!J13+SensA!$E$2* $AF$1*J12,PlotData!$CB$3)</f>
        <v>3.8000000000000007</v>
      </c>
      <c r="AK12" s="473">
        <f>IF(ISNUMBER(System!$C13),PlotData!K13+SensA!$E$2* $AF$1*K12,PlotData!$CB$3)</f>
        <v>4.4000000000000004</v>
      </c>
      <c r="AL12" s="502">
        <f>IF(ISNUMBER(System!$C13),PlotData!L13+SensA!$E$2* $AF$1*L12,PlotData!$CB$3)</f>
        <v>5</v>
      </c>
      <c r="AM12" s="542">
        <f>IF(ISNUMBER(System!$C13),PlotData!L13,PlotData!$CB$3)</f>
        <v>5</v>
      </c>
      <c r="AN12" s="473">
        <f>IF(ISNUMBER(System!$C13),PlotData!B13,PlotData!$CB$3)</f>
        <v>-1</v>
      </c>
      <c r="AO12" s="390">
        <f>IF(ISNUMBER(System!$C13),AB12,PlotData!$CB$3)</f>
        <v>-1</v>
      </c>
      <c r="AQ12" s="504">
        <v>10</v>
      </c>
      <c r="AR12" s="501">
        <f>IF(ISNUMBER(System!$C13),PlotData!O13+ SensA!$E$2*$AF$1*O12,PlotData!$CB$4)</f>
        <v>4</v>
      </c>
      <c r="AS12" s="473">
        <f>IF(ISNUMBER(System!$C13),PlotData!P13+ SensA!$E$2*$AF$1*P12,PlotData!$CB$4)</f>
        <v>3.4</v>
      </c>
      <c r="AT12" s="473">
        <f>IF(ISNUMBER(System!$C13),PlotData!Q13+ SensA!$E$2*$AF$1*Q12,PlotData!$CB$4)</f>
        <v>2.8</v>
      </c>
      <c r="AU12" s="473">
        <f>IF(ISNUMBER(System!$C13),PlotData!R13+ SensA!$E$2*$AF$1*R12,PlotData!$CB$4)</f>
        <v>2.1999999999999997</v>
      </c>
      <c r="AV12" s="473">
        <f>IF(ISNUMBER(System!$C13),PlotData!S13+ SensA!$E$2*$AF$1*S12,PlotData!$CB$4)</f>
        <v>1.5999999999999996</v>
      </c>
      <c r="AW12" s="473">
        <f>IF(ISNUMBER(System!$C13),PlotData!T13+ SensA!$E$2*$AF$1*T12,PlotData!$CB$4)</f>
        <v>0.99999999999999956</v>
      </c>
      <c r="AX12" s="473">
        <f>IF(ISNUMBER(System!$C13),PlotData!U13+ SensA!$E$2*$AF$1*U12,PlotData!$CB$4)</f>
        <v>0.39999999999999947</v>
      </c>
      <c r="AY12" s="473">
        <f>IF(ISNUMBER(System!$C13),PlotData!V13+ SensA!$E$2*$AF$1*V12,PlotData!$CB$4)</f>
        <v>-0.20000000000000062</v>
      </c>
      <c r="AZ12" s="473">
        <f>IF(ISNUMBER(System!$C13),PlotData!W13+ SensA!$E$2*$AF$1*W12,PlotData!$CB$4)</f>
        <v>-0.80000000000000071</v>
      </c>
      <c r="BA12" s="473">
        <f>IF(ISNUMBER(System!$C13),PlotData!X13+ SensA!$E$2*$AF$1*X12,PlotData!$CB$4)</f>
        <v>-1.4000000000000008</v>
      </c>
      <c r="BB12" s="502">
        <f>IF(ISNUMBER(System!$C13),PlotData!Y13+ SensA!$E$2*$AF$1*Y12,PlotData!$CB$4)</f>
        <v>-2.0000000000000009</v>
      </c>
      <c r="BC12" s="542">
        <f>IF(ISNUMBER(System!$C13),PlotData!Y13, PlotData!CB$4)</f>
        <v>-2.0000000000000009</v>
      </c>
      <c r="BD12" s="473">
        <f>IF(ISNUMBER(System!$C13),PlotData!O13, PlotData!$CB$4)</f>
        <v>4</v>
      </c>
      <c r="BE12" s="502">
        <f>IF(ISNUMBER(System!$C13), AR12,PlotData!$CB$4)</f>
        <v>4</v>
      </c>
    </row>
    <row r="13" spans="1:61" x14ac:dyDescent="0.35">
      <c r="A13" s="503">
        <v>11</v>
      </c>
      <c r="B13" s="501"/>
      <c r="C13" s="473"/>
      <c r="D13" s="473"/>
      <c r="E13" s="473"/>
      <c r="F13" s="473"/>
      <c r="G13" s="473"/>
      <c r="H13" s="473"/>
      <c r="I13" s="473"/>
      <c r="J13" s="473"/>
      <c r="K13" s="473"/>
      <c r="L13" s="502"/>
      <c r="N13" s="503">
        <v>11</v>
      </c>
      <c r="O13" s="501"/>
      <c r="P13" s="473"/>
      <c r="Q13" s="473"/>
      <c r="R13" s="473"/>
      <c r="S13" s="473"/>
      <c r="T13" s="473"/>
      <c r="U13" s="473"/>
      <c r="V13" s="473"/>
      <c r="W13" s="473"/>
      <c r="X13" s="473"/>
      <c r="Y13" s="502"/>
      <c r="AA13" s="504">
        <v>11</v>
      </c>
      <c r="AB13" s="501">
        <f>IF(ISNUMBER(System!$C14),PlotData!B14+SensA!$E$2* $AF$1*B13,PlotData!$CB$3)</f>
        <v>-1.5</v>
      </c>
      <c r="AC13" s="473">
        <f>IF(ISNUMBER(System!$C14),PlotData!C14+SensA!$E$2* $AF$1*C13,PlotData!$CB$3)</f>
        <v>-1.5</v>
      </c>
      <c r="AD13" s="473">
        <f>IF(ISNUMBER(System!$C14),PlotData!D14+SensA!$E$2* $AF$1*D13,PlotData!$CB$3)</f>
        <v>-1.5</v>
      </c>
      <c r="AE13" s="473">
        <f>IF(ISNUMBER(System!$C14),PlotData!E14+SensA!$E$2* $AF$1*E13,PlotData!$CB$3)</f>
        <v>-1.5</v>
      </c>
      <c r="AF13" s="473">
        <f>IF(ISNUMBER(System!$C14),PlotData!F14+SensA!$E$2* $AF$1*F13,PlotData!$CB$3)</f>
        <v>-1.5</v>
      </c>
      <c r="AG13" s="473">
        <f>IF(ISNUMBER(System!$C14),PlotData!G14+SensA!$E$2* $AF$1*G13,PlotData!$CB$3)</f>
        <v>-1.5</v>
      </c>
      <c r="AH13" s="473">
        <f>IF(ISNUMBER(System!$C14),PlotData!H14+SensA!$E$2* $AF$1*H13,PlotData!$CB$3)</f>
        <v>-1.5</v>
      </c>
      <c r="AI13" s="473">
        <f>IF(ISNUMBER(System!$C14),PlotData!I14+SensA!$E$2* $AF$1*I13,PlotData!$CB$3)</f>
        <v>-1.5</v>
      </c>
      <c r="AJ13" s="473">
        <f>IF(ISNUMBER(System!$C14),PlotData!J14+SensA!$E$2* $AF$1*J13,PlotData!$CB$3)</f>
        <v>-1.5</v>
      </c>
      <c r="AK13" s="473">
        <f>IF(ISNUMBER(System!$C14),PlotData!K14+SensA!$E$2* $AF$1*K13,PlotData!$CB$3)</f>
        <v>-1.5</v>
      </c>
      <c r="AL13" s="502">
        <f>IF(ISNUMBER(System!$C14),PlotData!L14+SensA!$E$2* $AF$1*L13,PlotData!$CB$3)</f>
        <v>-1.5</v>
      </c>
      <c r="AM13" s="542">
        <f>IF(ISNUMBER(System!$C14),PlotData!L14,PlotData!$CB$3)</f>
        <v>-1.5</v>
      </c>
      <c r="AN13" s="473">
        <f>IF(ISNUMBER(System!$C14),PlotData!B14,PlotData!$CB$3)</f>
        <v>-1.5</v>
      </c>
      <c r="AO13" s="390">
        <f>IF(ISNUMBER(System!$C14),AB13,PlotData!$CB$3)</f>
        <v>-1.5</v>
      </c>
      <c r="AQ13" s="504">
        <v>11</v>
      </c>
      <c r="AR13" s="501">
        <f>IF(ISNUMBER(System!$C14),PlotData!O14+ SensA!$E$2*$AF$1*O13,PlotData!$CB$4)</f>
        <v>1</v>
      </c>
      <c r="AS13" s="473">
        <f>IF(ISNUMBER(System!$C14),PlotData!P14+ SensA!$E$2*$AF$1*P13,PlotData!$CB$4)</f>
        <v>1</v>
      </c>
      <c r="AT13" s="473">
        <f>IF(ISNUMBER(System!$C14),PlotData!Q14+ SensA!$E$2*$AF$1*Q13,PlotData!$CB$4)</f>
        <v>1</v>
      </c>
      <c r="AU13" s="473">
        <f>IF(ISNUMBER(System!$C14),PlotData!R14+ SensA!$E$2*$AF$1*R13,PlotData!$CB$4)</f>
        <v>1</v>
      </c>
      <c r="AV13" s="473">
        <f>IF(ISNUMBER(System!$C14),PlotData!S14+ SensA!$E$2*$AF$1*S13,PlotData!$CB$4)</f>
        <v>1</v>
      </c>
      <c r="AW13" s="473">
        <f>IF(ISNUMBER(System!$C14),PlotData!T14+ SensA!$E$2*$AF$1*T13,PlotData!$CB$4)</f>
        <v>1</v>
      </c>
      <c r="AX13" s="473">
        <f>IF(ISNUMBER(System!$C14),PlotData!U14+ SensA!$E$2*$AF$1*U13,PlotData!$CB$4)</f>
        <v>1</v>
      </c>
      <c r="AY13" s="473">
        <f>IF(ISNUMBER(System!$C14),PlotData!V14+ SensA!$E$2*$AF$1*V13,PlotData!$CB$4)</f>
        <v>1</v>
      </c>
      <c r="AZ13" s="473">
        <f>IF(ISNUMBER(System!$C14),PlotData!W14+ SensA!$E$2*$AF$1*W13,PlotData!$CB$4)</f>
        <v>1</v>
      </c>
      <c r="BA13" s="473">
        <f>IF(ISNUMBER(System!$C14),PlotData!X14+ SensA!$E$2*$AF$1*X13,PlotData!$CB$4)</f>
        <v>1</v>
      </c>
      <c r="BB13" s="502">
        <f>IF(ISNUMBER(System!$C14),PlotData!Y14+ SensA!$E$2*$AF$1*Y13,PlotData!$CB$4)</f>
        <v>1</v>
      </c>
      <c r="BC13" s="542">
        <f>IF(ISNUMBER(System!$C14),PlotData!Y14, PlotData!CB$4)</f>
        <v>1</v>
      </c>
      <c r="BD13" s="473">
        <f>IF(ISNUMBER(System!$C14),PlotData!O14, PlotData!$CB$4)</f>
        <v>1</v>
      </c>
      <c r="BE13" s="502">
        <f>IF(ISNUMBER(System!$C14), AR13,PlotData!$CB$4)</f>
        <v>1</v>
      </c>
    </row>
    <row r="14" spans="1:61" x14ac:dyDescent="0.35">
      <c r="A14" s="503">
        <v>12</v>
      </c>
      <c r="B14" s="501"/>
      <c r="C14" s="473"/>
      <c r="D14" s="473"/>
      <c r="E14" s="473"/>
      <c r="F14" s="473"/>
      <c r="G14" s="473"/>
      <c r="H14" s="473"/>
      <c r="I14" s="473"/>
      <c r="J14" s="473"/>
      <c r="K14" s="473"/>
      <c r="L14" s="502"/>
      <c r="N14" s="503">
        <v>12</v>
      </c>
      <c r="O14" s="501"/>
      <c r="P14" s="473"/>
      <c r="Q14" s="473"/>
      <c r="R14" s="473"/>
      <c r="S14" s="473"/>
      <c r="T14" s="473"/>
      <c r="U14" s="473"/>
      <c r="V14" s="473"/>
      <c r="W14" s="473"/>
      <c r="X14" s="473"/>
      <c r="Y14" s="502"/>
      <c r="AA14" s="504">
        <v>12</v>
      </c>
      <c r="AB14" s="501">
        <f>IF(ISNUMBER(System!$C15),PlotData!B15+SensA!$E$2* $AF$1*B14,PlotData!$CB$3)</f>
        <v>-1.5</v>
      </c>
      <c r="AC14" s="473">
        <f>IF(ISNUMBER(System!$C15),PlotData!C15+SensA!$E$2* $AF$1*C14,PlotData!$CB$3)</f>
        <v>-1.5</v>
      </c>
      <c r="AD14" s="473">
        <f>IF(ISNUMBER(System!$C15),PlotData!D15+SensA!$E$2* $AF$1*D14,PlotData!$CB$3)</f>
        <v>-1.5</v>
      </c>
      <c r="AE14" s="473">
        <f>IF(ISNUMBER(System!$C15),PlotData!E15+SensA!$E$2* $AF$1*E14,PlotData!$CB$3)</f>
        <v>-1.5</v>
      </c>
      <c r="AF14" s="473">
        <f>IF(ISNUMBER(System!$C15),PlotData!F15+SensA!$E$2* $AF$1*F14,PlotData!$CB$3)</f>
        <v>-1.5</v>
      </c>
      <c r="AG14" s="473">
        <f>IF(ISNUMBER(System!$C15),PlotData!G15+SensA!$E$2* $AF$1*G14,PlotData!$CB$3)</f>
        <v>-1.5</v>
      </c>
      <c r="AH14" s="473">
        <f>IF(ISNUMBER(System!$C15),PlotData!H15+SensA!$E$2* $AF$1*H14,PlotData!$CB$3)</f>
        <v>-1.5</v>
      </c>
      <c r="AI14" s="473">
        <f>IF(ISNUMBER(System!$C15),PlotData!I15+SensA!$E$2* $AF$1*I14,PlotData!$CB$3)</f>
        <v>-1.5</v>
      </c>
      <c r="AJ14" s="473">
        <f>IF(ISNUMBER(System!$C15),PlotData!J15+SensA!$E$2* $AF$1*J14,PlotData!$CB$3)</f>
        <v>-1.5</v>
      </c>
      <c r="AK14" s="473">
        <f>IF(ISNUMBER(System!$C15),PlotData!K15+SensA!$E$2* $AF$1*K14,PlotData!$CB$3)</f>
        <v>-1.5</v>
      </c>
      <c r="AL14" s="502">
        <f>IF(ISNUMBER(System!$C15),PlotData!L15+SensA!$E$2* $AF$1*L14,PlotData!$CB$3)</f>
        <v>-1.5</v>
      </c>
      <c r="AM14" s="542">
        <f>IF(ISNUMBER(System!$C15),PlotData!L15,PlotData!$CB$3)</f>
        <v>-1.5</v>
      </c>
      <c r="AN14" s="473">
        <f>IF(ISNUMBER(System!$C15),PlotData!B15,PlotData!$CB$3)</f>
        <v>-1.5</v>
      </c>
      <c r="AO14" s="390">
        <f>IF(ISNUMBER(System!$C15),AB14,PlotData!$CB$3)</f>
        <v>-1.5</v>
      </c>
      <c r="AQ14" s="504">
        <v>12</v>
      </c>
      <c r="AR14" s="501">
        <f>IF(ISNUMBER(System!$C15),PlotData!O15+ SensA!$E$2*$AF$1*O14,PlotData!$CB$4)</f>
        <v>1</v>
      </c>
      <c r="AS14" s="473">
        <f>IF(ISNUMBER(System!$C15),PlotData!P15+ SensA!$E$2*$AF$1*P14,PlotData!$CB$4)</f>
        <v>1</v>
      </c>
      <c r="AT14" s="473">
        <f>IF(ISNUMBER(System!$C15),PlotData!Q15+ SensA!$E$2*$AF$1*Q14,PlotData!$CB$4)</f>
        <v>1</v>
      </c>
      <c r="AU14" s="473">
        <f>IF(ISNUMBER(System!$C15),PlotData!R15+ SensA!$E$2*$AF$1*R14,PlotData!$CB$4)</f>
        <v>1</v>
      </c>
      <c r="AV14" s="473">
        <f>IF(ISNUMBER(System!$C15),PlotData!S15+ SensA!$E$2*$AF$1*S14,PlotData!$CB$4)</f>
        <v>1</v>
      </c>
      <c r="AW14" s="473">
        <f>IF(ISNUMBER(System!$C15),PlotData!T15+ SensA!$E$2*$AF$1*T14,PlotData!$CB$4)</f>
        <v>1</v>
      </c>
      <c r="AX14" s="473">
        <f>IF(ISNUMBER(System!$C15),PlotData!U15+ SensA!$E$2*$AF$1*U14,PlotData!$CB$4)</f>
        <v>1</v>
      </c>
      <c r="AY14" s="473">
        <f>IF(ISNUMBER(System!$C15),PlotData!V15+ SensA!$E$2*$AF$1*V14,PlotData!$CB$4)</f>
        <v>1</v>
      </c>
      <c r="AZ14" s="473">
        <f>IF(ISNUMBER(System!$C15),PlotData!W15+ SensA!$E$2*$AF$1*W14,PlotData!$CB$4)</f>
        <v>1</v>
      </c>
      <c r="BA14" s="473">
        <f>IF(ISNUMBER(System!$C15),PlotData!X15+ SensA!$E$2*$AF$1*X14,PlotData!$CB$4)</f>
        <v>1</v>
      </c>
      <c r="BB14" s="502">
        <f>IF(ISNUMBER(System!$C15),PlotData!Y15+ SensA!$E$2*$AF$1*Y14,PlotData!$CB$4)</f>
        <v>1</v>
      </c>
      <c r="BC14" s="542">
        <f>IF(ISNUMBER(System!$C15),PlotData!Y15, PlotData!CB$4)</f>
        <v>1</v>
      </c>
      <c r="BD14" s="473">
        <f>IF(ISNUMBER(System!$C15),PlotData!O15, PlotData!$CB$4)</f>
        <v>1</v>
      </c>
      <c r="BE14" s="502">
        <f>IF(ISNUMBER(System!$C15), AR14,PlotData!$CB$4)</f>
        <v>1</v>
      </c>
    </row>
    <row r="15" spans="1:61" x14ac:dyDescent="0.35">
      <c r="A15" s="503">
        <v>13</v>
      </c>
      <c r="B15" s="501"/>
      <c r="C15" s="473"/>
      <c r="D15" s="473"/>
      <c r="E15" s="473"/>
      <c r="F15" s="473"/>
      <c r="G15" s="473"/>
      <c r="H15" s="473"/>
      <c r="I15" s="473"/>
      <c r="J15" s="473"/>
      <c r="K15" s="473"/>
      <c r="L15" s="502"/>
      <c r="N15" s="503">
        <v>13</v>
      </c>
      <c r="O15" s="501"/>
      <c r="P15" s="473"/>
      <c r="Q15" s="473"/>
      <c r="R15" s="473"/>
      <c r="S15" s="473"/>
      <c r="T15" s="473"/>
      <c r="U15" s="473"/>
      <c r="V15" s="473"/>
      <c r="W15" s="473"/>
      <c r="X15" s="473"/>
      <c r="Y15" s="502"/>
      <c r="AA15" s="504">
        <v>13</v>
      </c>
      <c r="AB15" s="501">
        <f>IF(ISNUMBER(System!$C16),PlotData!B16+SensA!$E$2* $AF$1*B15,PlotData!$CB$3)</f>
        <v>-1.5</v>
      </c>
      <c r="AC15" s="473">
        <f>IF(ISNUMBER(System!$C16),PlotData!C16+SensA!$E$2* $AF$1*C15,PlotData!$CB$3)</f>
        <v>-1.5</v>
      </c>
      <c r="AD15" s="473">
        <f>IF(ISNUMBER(System!$C16),PlotData!D16+SensA!$E$2* $AF$1*D15,PlotData!$CB$3)</f>
        <v>-1.5</v>
      </c>
      <c r="AE15" s="473">
        <f>IF(ISNUMBER(System!$C16),PlotData!E16+SensA!$E$2* $AF$1*E15,PlotData!$CB$3)</f>
        <v>-1.5</v>
      </c>
      <c r="AF15" s="473">
        <f>IF(ISNUMBER(System!$C16),PlotData!F16+SensA!$E$2* $AF$1*F15,PlotData!$CB$3)</f>
        <v>-1.5</v>
      </c>
      <c r="AG15" s="473">
        <f>IF(ISNUMBER(System!$C16),PlotData!G16+SensA!$E$2* $AF$1*G15,PlotData!$CB$3)</f>
        <v>-1.5</v>
      </c>
      <c r="AH15" s="473">
        <f>IF(ISNUMBER(System!$C16),PlotData!H16+SensA!$E$2* $AF$1*H15,PlotData!$CB$3)</f>
        <v>-1.5</v>
      </c>
      <c r="AI15" s="473">
        <f>IF(ISNUMBER(System!$C16),PlotData!I16+SensA!$E$2* $AF$1*I15,PlotData!$CB$3)</f>
        <v>-1.5</v>
      </c>
      <c r="AJ15" s="473">
        <f>IF(ISNUMBER(System!$C16),PlotData!J16+SensA!$E$2* $AF$1*J15,PlotData!$CB$3)</f>
        <v>-1.5</v>
      </c>
      <c r="AK15" s="473">
        <f>IF(ISNUMBER(System!$C16),PlotData!K16+SensA!$E$2* $AF$1*K15,PlotData!$CB$3)</f>
        <v>-1.5</v>
      </c>
      <c r="AL15" s="502">
        <f>IF(ISNUMBER(System!$C16),PlotData!L16+SensA!$E$2* $AF$1*L15,PlotData!$CB$3)</f>
        <v>-1.5</v>
      </c>
      <c r="AM15" s="542">
        <f>IF(ISNUMBER(System!$C16),PlotData!L16,PlotData!$CB$3)</f>
        <v>-1.5</v>
      </c>
      <c r="AN15" s="473">
        <f>IF(ISNUMBER(System!$C16),PlotData!B16,PlotData!$CB$3)</f>
        <v>-1.5</v>
      </c>
      <c r="AO15" s="390">
        <f>IF(ISNUMBER(System!$C16),AB15,PlotData!$CB$3)</f>
        <v>-1.5</v>
      </c>
      <c r="AQ15" s="504">
        <v>13</v>
      </c>
      <c r="AR15" s="501">
        <f>IF(ISNUMBER(System!$C16),PlotData!O16+ SensA!$E$2*$AF$1*O15,PlotData!$CB$4)</f>
        <v>1</v>
      </c>
      <c r="AS15" s="473">
        <f>IF(ISNUMBER(System!$C16),PlotData!P16+ SensA!$E$2*$AF$1*P15,PlotData!$CB$4)</f>
        <v>1</v>
      </c>
      <c r="AT15" s="473">
        <f>IF(ISNUMBER(System!$C16),PlotData!Q16+ SensA!$E$2*$AF$1*Q15,PlotData!$CB$4)</f>
        <v>1</v>
      </c>
      <c r="AU15" s="473">
        <f>IF(ISNUMBER(System!$C16),PlotData!R16+ SensA!$E$2*$AF$1*R15,PlotData!$CB$4)</f>
        <v>1</v>
      </c>
      <c r="AV15" s="473">
        <f>IF(ISNUMBER(System!$C16),PlotData!S16+ SensA!$E$2*$AF$1*S15,PlotData!$CB$4)</f>
        <v>1</v>
      </c>
      <c r="AW15" s="473">
        <f>IF(ISNUMBER(System!$C16),PlotData!T16+ SensA!$E$2*$AF$1*T15,PlotData!$CB$4)</f>
        <v>1</v>
      </c>
      <c r="AX15" s="473">
        <f>IF(ISNUMBER(System!$C16),PlotData!U16+ SensA!$E$2*$AF$1*U15,PlotData!$CB$4)</f>
        <v>1</v>
      </c>
      <c r="AY15" s="473">
        <f>IF(ISNUMBER(System!$C16),PlotData!V16+ SensA!$E$2*$AF$1*V15,PlotData!$CB$4)</f>
        <v>1</v>
      </c>
      <c r="AZ15" s="473">
        <f>IF(ISNUMBER(System!$C16),PlotData!W16+ SensA!$E$2*$AF$1*W15,PlotData!$CB$4)</f>
        <v>1</v>
      </c>
      <c r="BA15" s="473">
        <f>IF(ISNUMBER(System!$C16),PlotData!X16+ SensA!$E$2*$AF$1*X15,PlotData!$CB$4)</f>
        <v>1</v>
      </c>
      <c r="BB15" s="502">
        <f>IF(ISNUMBER(System!$C16),PlotData!Y16+ SensA!$E$2*$AF$1*Y15,PlotData!$CB$4)</f>
        <v>1</v>
      </c>
      <c r="BC15" s="542">
        <f>IF(ISNUMBER(System!$C16),PlotData!Y16, PlotData!CB$4)</f>
        <v>1</v>
      </c>
      <c r="BD15" s="473">
        <f>IF(ISNUMBER(System!$C16),PlotData!O16, PlotData!$CB$4)</f>
        <v>1</v>
      </c>
      <c r="BE15" s="502">
        <f>IF(ISNUMBER(System!$C16), AR15,PlotData!$CB$4)</f>
        <v>1</v>
      </c>
    </row>
    <row r="16" spans="1:61" x14ac:dyDescent="0.35">
      <c r="A16" s="503">
        <v>14</v>
      </c>
      <c r="B16" s="501"/>
      <c r="C16" s="473"/>
      <c r="D16" s="473"/>
      <c r="E16" s="473"/>
      <c r="F16" s="473"/>
      <c r="G16" s="473"/>
      <c r="H16" s="473"/>
      <c r="I16" s="473"/>
      <c r="J16" s="473"/>
      <c r="K16" s="473"/>
      <c r="L16" s="502"/>
      <c r="N16" s="503">
        <v>14</v>
      </c>
      <c r="O16" s="501"/>
      <c r="P16" s="473"/>
      <c r="Q16" s="473"/>
      <c r="R16" s="473"/>
      <c r="S16" s="473"/>
      <c r="T16" s="473"/>
      <c r="U16" s="473"/>
      <c r="V16" s="473"/>
      <c r="W16" s="473"/>
      <c r="X16" s="473"/>
      <c r="Y16" s="502"/>
      <c r="AA16" s="504">
        <v>14</v>
      </c>
      <c r="AB16" s="501">
        <f>IF(ISNUMBER(System!$C17),PlotData!B17+SensA!$E$2* $AF$1*B16,PlotData!$CB$3)</f>
        <v>-1.5</v>
      </c>
      <c r="AC16" s="473">
        <f>IF(ISNUMBER(System!$C17),PlotData!C17+SensA!$E$2* $AF$1*C16,PlotData!$CB$3)</f>
        <v>-1.5</v>
      </c>
      <c r="AD16" s="473">
        <f>IF(ISNUMBER(System!$C17),PlotData!D17+SensA!$E$2* $AF$1*D16,PlotData!$CB$3)</f>
        <v>-1.5</v>
      </c>
      <c r="AE16" s="473">
        <f>IF(ISNUMBER(System!$C17),PlotData!E17+SensA!$E$2* $AF$1*E16,PlotData!$CB$3)</f>
        <v>-1.5</v>
      </c>
      <c r="AF16" s="473">
        <f>IF(ISNUMBER(System!$C17),PlotData!F17+SensA!$E$2* $AF$1*F16,PlotData!$CB$3)</f>
        <v>-1.5</v>
      </c>
      <c r="AG16" s="473">
        <f>IF(ISNUMBER(System!$C17),PlotData!G17+SensA!$E$2* $AF$1*G16,PlotData!$CB$3)</f>
        <v>-1.5</v>
      </c>
      <c r="AH16" s="473">
        <f>IF(ISNUMBER(System!$C17),PlotData!H17+SensA!$E$2* $AF$1*H16,PlotData!$CB$3)</f>
        <v>-1.5</v>
      </c>
      <c r="AI16" s="473">
        <f>IF(ISNUMBER(System!$C17),PlotData!I17+SensA!$E$2* $AF$1*I16,PlotData!$CB$3)</f>
        <v>-1.5</v>
      </c>
      <c r="AJ16" s="473">
        <f>IF(ISNUMBER(System!$C17),PlotData!J17+SensA!$E$2* $AF$1*J16,PlotData!$CB$3)</f>
        <v>-1.5</v>
      </c>
      <c r="AK16" s="473">
        <f>IF(ISNUMBER(System!$C17),PlotData!K17+SensA!$E$2* $AF$1*K16,PlotData!$CB$3)</f>
        <v>-1.5</v>
      </c>
      <c r="AL16" s="502">
        <f>IF(ISNUMBER(System!$C17),PlotData!L17+SensA!$E$2* $AF$1*L16,PlotData!$CB$3)</f>
        <v>-1.5</v>
      </c>
      <c r="AM16" s="542">
        <f>IF(ISNUMBER(System!$C17),PlotData!L17,PlotData!$CB$3)</f>
        <v>-1.5</v>
      </c>
      <c r="AN16" s="473">
        <f>IF(ISNUMBER(System!$C17),PlotData!B17,PlotData!$CB$3)</f>
        <v>-1.5</v>
      </c>
      <c r="AO16" s="390">
        <f>IF(ISNUMBER(System!$C17),AB16,PlotData!$CB$3)</f>
        <v>-1.5</v>
      </c>
      <c r="AQ16" s="504">
        <v>14</v>
      </c>
      <c r="AR16" s="501">
        <f>IF(ISNUMBER(System!$C17),PlotData!O17+ SensA!$E$2*$AF$1*O16,PlotData!$CB$4)</f>
        <v>1</v>
      </c>
      <c r="AS16" s="473">
        <f>IF(ISNUMBER(System!$C17),PlotData!P17+ SensA!$E$2*$AF$1*P16,PlotData!$CB$4)</f>
        <v>1</v>
      </c>
      <c r="AT16" s="473">
        <f>IF(ISNUMBER(System!$C17),PlotData!Q17+ SensA!$E$2*$AF$1*Q16,PlotData!$CB$4)</f>
        <v>1</v>
      </c>
      <c r="AU16" s="473">
        <f>IF(ISNUMBER(System!$C17),PlotData!R17+ SensA!$E$2*$AF$1*R16,PlotData!$CB$4)</f>
        <v>1</v>
      </c>
      <c r="AV16" s="473">
        <f>IF(ISNUMBER(System!$C17),PlotData!S17+ SensA!$E$2*$AF$1*S16,PlotData!$CB$4)</f>
        <v>1</v>
      </c>
      <c r="AW16" s="473">
        <f>IF(ISNUMBER(System!$C17),PlotData!T17+ SensA!$E$2*$AF$1*T16,PlotData!$CB$4)</f>
        <v>1</v>
      </c>
      <c r="AX16" s="473">
        <f>IF(ISNUMBER(System!$C17),PlotData!U17+ SensA!$E$2*$AF$1*U16,PlotData!$CB$4)</f>
        <v>1</v>
      </c>
      <c r="AY16" s="473">
        <f>IF(ISNUMBER(System!$C17),PlotData!V17+ SensA!$E$2*$AF$1*V16,PlotData!$CB$4)</f>
        <v>1</v>
      </c>
      <c r="AZ16" s="473">
        <f>IF(ISNUMBER(System!$C17),PlotData!W17+ SensA!$E$2*$AF$1*W16,PlotData!$CB$4)</f>
        <v>1</v>
      </c>
      <c r="BA16" s="473">
        <f>IF(ISNUMBER(System!$C17),PlotData!X17+ SensA!$E$2*$AF$1*X16,PlotData!$CB$4)</f>
        <v>1</v>
      </c>
      <c r="BB16" s="502">
        <f>IF(ISNUMBER(System!$C17),PlotData!Y17+ SensA!$E$2*$AF$1*Y16,PlotData!$CB$4)</f>
        <v>1</v>
      </c>
      <c r="BC16" s="542">
        <f>IF(ISNUMBER(System!$C17),PlotData!Y17, PlotData!CB$4)</f>
        <v>1</v>
      </c>
      <c r="BD16" s="473">
        <f>IF(ISNUMBER(System!$C17),PlotData!O17, PlotData!$CB$4)</f>
        <v>1</v>
      </c>
      <c r="BE16" s="502">
        <f>IF(ISNUMBER(System!$C17), AR16,PlotData!$CB$4)</f>
        <v>1</v>
      </c>
    </row>
    <row r="17" spans="1:57" x14ac:dyDescent="0.35">
      <c r="A17" s="503">
        <v>15</v>
      </c>
      <c r="B17" s="501"/>
      <c r="C17" s="473"/>
      <c r="D17" s="473"/>
      <c r="E17" s="473"/>
      <c r="F17" s="473"/>
      <c r="G17" s="473"/>
      <c r="H17" s="473"/>
      <c r="I17" s="473"/>
      <c r="J17" s="473"/>
      <c r="K17" s="473"/>
      <c r="L17" s="502"/>
      <c r="N17" s="503">
        <v>15</v>
      </c>
      <c r="O17" s="501"/>
      <c r="P17" s="473"/>
      <c r="Q17" s="473"/>
      <c r="R17" s="473"/>
      <c r="S17" s="473"/>
      <c r="T17" s="473"/>
      <c r="U17" s="473"/>
      <c r="V17" s="473"/>
      <c r="W17" s="473"/>
      <c r="X17" s="473"/>
      <c r="Y17" s="502"/>
      <c r="AA17" s="504">
        <v>15</v>
      </c>
      <c r="AB17" s="501">
        <f>IF(ISNUMBER(System!$C18),PlotData!B18+SensA!$E$2* $AF$1*B17,PlotData!$CB$3)</f>
        <v>-1.5</v>
      </c>
      <c r="AC17" s="473">
        <f>IF(ISNUMBER(System!$C18),PlotData!C18+SensA!$E$2* $AF$1*C17,PlotData!$CB$3)</f>
        <v>-1.5</v>
      </c>
      <c r="AD17" s="473">
        <f>IF(ISNUMBER(System!$C18),PlotData!D18+SensA!$E$2* $AF$1*D17,PlotData!$CB$3)</f>
        <v>-1.5</v>
      </c>
      <c r="AE17" s="473">
        <f>IF(ISNUMBER(System!$C18),PlotData!E18+SensA!$E$2* $AF$1*E17,PlotData!$CB$3)</f>
        <v>-1.5</v>
      </c>
      <c r="AF17" s="473">
        <f>IF(ISNUMBER(System!$C18),PlotData!F18+SensA!$E$2* $AF$1*F17,PlotData!$CB$3)</f>
        <v>-1.5</v>
      </c>
      <c r="AG17" s="473">
        <f>IF(ISNUMBER(System!$C18),PlotData!G18+SensA!$E$2* $AF$1*G17,PlotData!$CB$3)</f>
        <v>-1.5</v>
      </c>
      <c r="AH17" s="473">
        <f>IF(ISNUMBER(System!$C18),PlotData!H18+SensA!$E$2* $AF$1*H17,PlotData!$CB$3)</f>
        <v>-1.5</v>
      </c>
      <c r="AI17" s="473">
        <f>IF(ISNUMBER(System!$C18),PlotData!I18+SensA!$E$2* $AF$1*I17,PlotData!$CB$3)</f>
        <v>-1.5</v>
      </c>
      <c r="AJ17" s="473">
        <f>IF(ISNUMBER(System!$C18),PlotData!J18+SensA!$E$2* $AF$1*J17,PlotData!$CB$3)</f>
        <v>-1.5</v>
      </c>
      <c r="AK17" s="473">
        <f>IF(ISNUMBER(System!$C18),PlotData!K18+SensA!$E$2* $AF$1*K17,PlotData!$CB$3)</f>
        <v>-1.5</v>
      </c>
      <c r="AL17" s="502">
        <f>IF(ISNUMBER(System!$C18),PlotData!L18+SensA!$E$2* $AF$1*L17,PlotData!$CB$3)</f>
        <v>-1.5</v>
      </c>
      <c r="AM17" s="542">
        <f>IF(ISNUMBER(System!$C18),PlotData!L18,PlotData!$CB$3)</f>
        <v>-1.5</v>
      </c>
      <c r="AN17" s="473">
        <f>IF(ISNUMBER(System!$C18),PlotData!B18,PlotData!$CB$3)</f>
        <v>-1.5</v>
      </c>
      <c r="AO17" s="390">
        <f>IF(ISNUMBER(System!$C18),AB17,PlotData!$CB$3)</f>
        <v>-1.5</v>
      </c>
      <c r="AQ17" s="504">
        <v>15</v>
      </c>
      <c r="AR17" s="501">
        <f>IF(ISNUMBER(System!$C18),PlotData!O18+ SensA!$E$2*$AF$1*O17,PlotData!$CB$4)</f>
        <v>1</v>
      </c>
      <c r="AS17" s="473">
        <f>IF(ISNUMBER(System!$C18),PlotData!P18+ SensA!$E$2*$AF$1*P17,PlotData!$CB$4)</f>
        <v>1</v>
      </c>
      <c r="AT17" s="473">
        <f>IF(ISNUMBER(System!$C18),PlotData!Q18+ SensA!$E$2*$AF$1*Q17,PlotData!$CB$4)</f>
        <v>1</v>
      </c>
      <c r="AU17" s="473">
        <f>IF(ISNUMBER(System!$C18),PlotData!R18+ SensA!$E$2*$AF$1*R17,PlotData!$CB$4)</f>
        <v>1</v>
      </c>
      <c r="AV17" s="473">
        <f>IF(ISNUMBER(System!$C18),PlotData!S18+ SensA!$E$2*$AF$1*S17,PlotData!$CB$4)</f>
        <v>1</v>
      </c>
      <c r="AW17" s="473">
        <f>IF(ISNUMBER(System!$C18),PlotData!T18+ SensA!$E$2*$AF$1*T17,PlotData!$CB$4)</f>
        <v>1</v>
      </c>
      <c r="AX17" s="473">
        <f>IF(ISNUMBER(System!$C18),PlotData!U18+ SensA!$E$2*$AF$1*U17,PlotData!$CB$4)</f>
        <v>1</v>
      </c>
      <c r="AY17" s="473">
        <f>IF(ISNUMBER(System!$C18),PlotData!V18+ SensA!$E$2*$AF$1*V17,PlotData!$CB$4)</f>
        <v>1</v>
      </c>
      <c r="AZ17" s="473">
        <f>IF(ISNUMBER(System!$C18),PlotData!W18+ SensA!$E$2*$AF$1*W17,PlotData!$CB$4)</f>
        <v>1</v>
      </c>
      <c r="BA17" s="473">
        <f>IF(ISNUMBER(System!$C18),PlotData!X18+ SensA!$E$2*$AF$1*X17,PlotData!$CB$4)</f>
        <v>1</v>
      </c>
      <c r="BB17" s="502">
        <f>IF(ISNUMBER(System!$C18),PlotData!Y18+ SensA!$E$2*$AF$1*Y17,PlotData!$CB$4)</f>
        <v>1</v>
      </c>
      <c r="BC17" s="542">
        <f>IF(ISNUMBER(System!$C18),PlotData!Y18, PlotData!CB$4)</f>
        <v>1</v>
      </c>
      <c r="BD17" s="473">
        <f>IF(ISNUMBER(System!$C18),PlotData!O18, PlotData!$CB$4)</f>
        <v>1</v>
      </c>
      <c r="BE17" s="502">
        <f>IF(ISNUMBER(System!$C18), AR17,PlotData!$CB$4)</f>
        <v>1</v>
      </c>
    </row>
    <row r="18" spans="1:57" x14ac:dyDescent="0.35">
      <c r="A18" s="503">
        <v>16</v>
      </c>
      <c r="B18" s="501"/>
      <c r="C18" s="473"/>
      <c r="D18" s="473"/>
      <c r="E18" s="473"/>
      <c r="F18" s="473"/>
      <c r="G18" s="473"/>
      <c r="H18" s="473"/>
      <c r="I18" s="473"/>
      <c r="J18" s="473"/>
      <c r="K18" s="473"/>
      <c r="L18" s="502"/>
      <c r="N18" s="503">
        <v>16</v>
      </c>
      <c r="O18" s="501"/>
      <c r="P18" s="473"/>
      <c r="Q18" s="473"/>
      <c r="R18" s="473"/>
      <c r="S18" s="473"/>
      <c r="T18" s="473"/>
      <c r="U18" s="473"/>
      <c r="V18" s="473"/>
      <c r="W18" s="473"/>
      <c r="X18" s="473"/>
      <c r="Y18" s="502"/>
      <c r="AA18" s="504">
        <v>16</v>
      </c>
      <c r="AB18" s="501">
        <f>IF(ISNUMBER(System!$C19),PlotData!B19+SensA!$E$2* $AF$1*B18,PlotData!$CB$3)</f>
        <v>-1.5</v>
      </c>
      <c r="AC18" s="473">
        <f>IF(ISNUMBER(System!$C19),PlotData!C19+SensA!$E$2* $AF$1*C18,PlotData!$CB$3)</f>
        <v>-1.5</v>
      </c>
      <c r="AD18" s="473">
        <f>IF(ISNUMBER(System!$C19),PlotData!D19+SensA!$E$2* $AF$1*D18,PlotData!$CB$3)</f>
        <v>-1.5</v>
      </c>
      <c r="AE18" s="473">
        <f>IF(ISNUMBER(System!$C19),PlotData!E19+SensA!$E$2* $AF$1*E18,PlotData!$CB$3)</f>
        <v>-1.5</v>
      </c>
      <c r="AF18" s="473">
        <f>IF(ISNUMBER(System!$C19),PlotData!F19+SensA!$E$2* $AF$1*F18,PlotData!$CB$3)</f>
        <v>-1.5</v>
      </c>
      <c r="AG18" s="473">
        <f>IF(ISNUMBER(System!$C19),PlotData!G19+SensA!$E$2* $AF$1*G18,PlotData!$CB$3)</f>
        <v>-1.5</v>
      </c>
      <c r="AH18" s="473">
        <f>IF(ISNUMBER(System!$C19),PlotData!H19+SensA!$E$2* $AF$1*H18,PlotData!$CB$3)</f>
        <v>-1.5</v>
      </c>
      <c r="AI18" s="473">
        <f>IF(ISNUMBER(System!$C19),PlotData!I19+SensA!$E$2* $AF$1*I18,PlotData!$CB$3)</f>
        <v>-1.5</v>
      </c>
      <c r="AJ18" s="473">
        <f>IF(ISNUMBER(System!$C19),PlotData!J19+SensA!$E$2* $AF$1*J18,PlotData!$CB$3)</f>
        <v>-1.5</v>
      </c>
      <c r="AK18" s="473">
        <f>IF(ISNUMBER(System!$C19),PlotData!K19+SensA!$E$2* $AF$1*K18,PlotData!$CB$3)</f>
        <v>-1.5</v>
      </c>
      <c r="AL18" s="502">
        <f>IF(ISNUMBER(System!$C19),PlotData!L19+SensA!$E$2* $AF$1*L18,PlotData!$CB$3)</f>
        <v>-1.5</v>
      </c>
      <c r="AM18" s="542">
        <f>IF(ISNUMBER(System!$C19),PlotData!L19,PlotData!$CB$3)</f>
        <v>-1.5</v>
      </c>
      <c r="AN18" s="473">
        <f>IF(ISNUMBER(System!$C19),PlotData!B19,PlotData!$CB$3)</f>
        <v>-1.5</v>
      </c>
      <c r="AO18" s="390">
        <f>IF(ISNUMBER(System!$C19),AB18,PlotData!$CB$3)</f>
        <v>-1.5</v>
      </c>
      <c r="AQ18" s="504">
        <v>16</v>
      </c>
      <c r="AR18" s="501">
        <f>IF(ISNUMBER(System!$C19),PlotData!O19+ SensA!$E$2*$AF$1*O18,PlotData!$CB$4)</f>
        <v>1</v>
      </c>
      <c r="AS18" s="473">
        <f>IF(ISNUMBER(System!$C19),PlotData!P19+ SensA!$E$2*$AF$1*P18,PlotData!$CB$4)</f>
        <v>1</v>
      </c>
      <c r="AT18" s="473">
        <f>IF(ISNUMBER(System!$C19),PlotData!Q19+ SensA!$E$2*$AF$1*Q18,PlotData!$CB$4)</f>
        <v>1</v>
      </c>
      <c r="AU18" s="473">
        <f>IF(ISNUMBER(System!$C19),PlotData!R19+ SensA!$E$2*$AF$1*R18,PlotData!$CB$4)</f>
        <v>1</v>
      </c>
      <c r="AV18" s="473">
        <f>IF(ISNUMBER(System!$C19),PlotData!S19+ SensA!$E$2*$AF$1*S18,PlotData!$CB$4)</f>
        <v>1</v>
      </c>
      <c r="AW18" s="473">
        <f>IF(ISNUMBER(System!$C19),PlotData!T19+ SensA!$E$2*$AF$1*T18,PlotData!$CB$4)</f>
        <v>1</v>
      </c>
      <c r="AX18" s="473">
        <f>IF(ISNUMBER(System!$C19),PlotData!U19+ SensA!$E$2*$AF$1*U18,PlotData!$CB$4)</f>
        <v>1</v>
      </c>
      <c r="AY18" s="473">
        <f>IF(ISNUMBER(System!$C19),PlotData!V19+ SensA!$E$2*$AF$1*V18,PlotData!$CB$4)</f>
        <v>1</v>
      </c>
      <c r="AZ18" s="473">
        <f>IF(ISNUMBER(System!$C19),PlotData!W19+ SensA!$E$2*$AF$1*W18,PlotData!$CB$4)</f>
        <v>1</v>
      </c>
      <c r="BA18" s="473">
        <f>IF(ISNUMBER(System!$C19),PlotData!X19+ SensA!$E$2*$AF$1*X18,PlotData!$CB$4)</f>
        <v>1</v>
      </c>
      <c r="BB18" s="502">
        <f>IF(ISNUMBER(System!$C19),PlotData!Y19+ SensA!$E$2*$AF$1*Y18,PlotData!$CB$4)</f>
        <v>1</v>
      </c>
      <c r="BC18" s="542">
        <f>IF(ISNUMBER(System!$C19),PlotData!Y19, PlotData!CB$4)</f>
        <v>1</v>
      </c>
      <c r="BD18" s="473">
        <f>IF(ISNUMBER(System!$C19),PlotData!O19, PlotData!$CB$4)</f>
        <v>1</v>
      </c>
      <c r="BE18" s="502">
        <f>IF(ISNUMBER(System!$C19), AR18,PlotData!$CB$4)</f>
        <v>1</v>
      </c>
    </row>
    <row r="19" spans="1:57" x14ac:dyDescent="0.35">
      <c r="A19" s="503">
        <v>17</v>
      </c>
      <c r="B19" s="501"/>
      <c r="C19" s="473"/>
      <c r="D19" s="473"/>
      <c r="E19" s="473"/>
      <c r="F19" s="473"/>
      <c r="G19" s="473"/>
      <c r="H19" s="473"/>
      <c r="I19" s="473"/>
      <c r="J19" s="473"/>
      <c r="K19" s="473"/>
      <c r="L19" s="502"/>
      <c r="N19" s="503">
        <v>17</v>
      </c>
      <c r="O19" s="501"/>
      <c r="P19" s="473"/>
      <c r="Q19" s="473"/>
      <c r="R19" s="473"/>
      <c r="S19" s="473"/>
      <c r="T19" s="473"/>
      <c r="U19" s="473"/>
      <c r="V19" s="473"/>
      <c r="W19" s="473"/>
      <c r="X19" s="473"/>
      <c r="Y19" s="502"/>
      <c r="AA19" s="504">
        <v>17</v>
      </c>
      <c r="AB19" s="501">
        <f>IF(ISNUMBER(System!$C20),PlotData!B20+SensA!$E$2* $AF$1*B19,PlotData!$CB$3)</f>
        <v>-1.5</v>
      </c>
      <c r="AC19" s="473">
        <f>IF(ISNUMBER(System!$C20),PlotData!C20+SensA!$E$2* $AF$1*C19,PlotData!$CB$3)</f>
        <v>-1.5</v>
      </c>
      <c r="AD19" s="473">
        <f>IF(ISNUMBER(System!$C20),PlotData!D20+SensA!$E$2* $AF$1*D19,PlotData!$CB$3)</f>
        <v>-1.5</v>
      </c>
      <c r="AE19" s="473">
        <f>IF(ISNUMBER(System!$C20),PlotData!E20+SensA!$E$2* $AF$1*E19,PlotData!$CB$3)</f>
        <v>-1.5</v>
      </c>
      <c r="AF19" s="473">
        <f>IF(ISNUMBER(System!$C20),PlotData!F20+SensA!$E$2* $AF$1*F19,PlotData!$CB$3)</f>
        <v>-1.5</v>
      </c>
      <c r="AG19" s="473">
        <f>IF(ISNUMBER(System!$C20),PlotData!G20+SensA!$E$2* $AF$1*G19,PlotData!$CB$3)</f>
        <v>-1.5</v>
      </c>
      <c r="AH19" s="473">
        <f>IF(ISNUMBER(System!$C20),PlotData!H20+SensA!$E$2* $AF$1*H19,PlotData!$CB$3)</f>
        <v>-1.5</v>
      </c>
      <c r="AI19" s="473">
        <f>IF(ISNUMBER(System!$C20),PlotData!I20+SensA!$E$2* $AF$1*I19,PlotData!$CB$3)</f>
        <v>-1.5</v>
      </c>
      <c r="AJ19" s="473">
        <f>IF(ISNUMBER(System!$C20),PlotData!J20+SensA!$E$2* $AF$1*J19,PlotData!$CB$3)</f>
        <v>-1.5</v>
      </c>
      <c r="AK19" s="473">
        <f>IF(ISNUMBER(System!$C20),PlotData!K20+SensA!$E$2* $AF$1*K19,PlotData!$CB$3)</f>
        <v>-1.5</v>
      </c>
      <c r="AL19" s="502">
        <f>IF(ISNUMBER(System!$C20),PlotData!L20+SensA!$E$2* $AF$1*L19,PlotData!$CB$3)</f>
        <v>-1.5</v>
      </c>
      <c r="AM19" s="542">
        <f>IF(ISNUMBER(System!$C20),PlotData!L20,PlotData!$CB$3)</f>
        <v>-1.5</v>
      </c>
      <c r="AN19" s="473">
        <f>IF(ISNUMBER(System!$C20),PlotData!B20,PlotData!$CB$3)</f>
        <v>-1.5</v>
      </c>
      <c r="AO19" s="390">
        <f>IF(ISNUMBER(System!$C20),AB19,PlotData!$CB$3)</f>
        <v>-1.5</v>
      </c>
      <c r="AQ19" s="504">
        <v>17</v>
      </c>
      <c r="AR19" s="501">
        <f>IF(ISNUMBER(System!$C20),PlotData!O20+ SensA!$E$2*$AF$1*O19,PlotData!$CB$4)</f>
        <v>1</v>
      </c>
      <c r="AS19" s="473">
        <f>IF(ISNUMBER(System!$C20),PlotData!P20+ SensA!$E$2*$AF$1*P19,PlotData!$CB$4)</f>
        <v>1</v>
      </c>
      <c r="AT19" s="473">
        <f>IF(ISNUMBER(System!$C20),PlotData!Q20+ SensA!$E$2*$AF$1*Q19,PlotData!$CB$4)</f>
        <v>1</v>
      </c>
      <c r="AU19" s="473">
        <f>IF(ISNUMBER(System!$C20),PlotData!R20+ SensA!$E$2*$AF$1*R19,PlotData!$CB$4)</f>
        <v>1</v>
      </c>
      <c r="AV19" s="473">
        <f>IF(ISNUMBER(System!$C20),PlotData!S20+ SensA!$E$2*$AF$1*S19,PlotData!$CB$4)</f>
        <v>1</v>
      </c>
      <c r="AW19" s="473">
        <f>IF(ISNUMBER(System!$C20),PlotData!T20+ SensA!$E$2*$AF$1*T19,PlotData!$CB$4)</f>
        <v>1</v>
      </c>
      <c r="AX19" s="473">
        <f>IF(ISNUMBER(System!$C20),PlotData!U20+ SensA!$E$2*$AF$1*U19,PlotData!$CB$4)</f>
        <v>1</v>
      </c>
      <c r="AY19" s="473">
        <f>IF(ISNUMBER(System!$C20),PlotData!V20+ SensA!$E$2*$AF$1*V19,PlotData!$CB$4)</f>
        <v>1</v>
      </c>
      <c r="AZ19" s="473">
        <f>IF(ISNUMBER(System!$C20),PlotData!W20+ SensA!$E$2*$AF$1*W19,PlotData!$CB$4)</f>
        <v>1</v>
      </c>
      <c r="BA19" s="473">
        <f>IF(ISNUMBER(System!$C20),PlotData!X20+ SensA!$E$2*$AF$1*X19,PlotData!$CB$4)</f>
        <v>1</v>
      </c>
      <c r="BB19" s="502">
        <f>IF(ISNUMBER(System!$C20),PlotData!Y20+ SensA!$E$2*$AF$1*Y19,PlotData!$CB$4)</f>
        <v>1</v>
      </c>
      <c r="BC19" s="542">
        <f>IF(ISNUMBER(System!$C20),PlotData!Y20, PlotData!CB$4)</f>
        <v>1</v>
      </c>
      <c r="BD19" s="473">
        <f>IF(ISNUMBER(System!$C20),PlotData!O20, PlotData!$CB$4)</f>
        <v>1</v>
      </c>
      <c r="BE19" s="502">
        <f>IF(ISNUMBER(System!$C20), AR19,PlotData!$CB$4)</f>
        <v>1</v>
      </c>
    </row>
    <row r="20" spans="1:57" x14ac:dyDescent="0.35">
      <c r="A20" s="503">
        <v>18</v>
      </c>
      <c r="B20" s="501"/>
      <c r="C20" s="473"/>
      <c r="D20" s="473"/>
      <c r="E20" s="473"/>
      <c r="F20" s="473"/>
      <c r="G20" s="473"/>
      <c r="H20" s="473"/>
      <c r="I20" s="473"/>
      <c r="J20" s="473"/>
      <c r="K20" s="473"/>
      <c r="L20" s="502"/>
      <c r="N20" s="503">
        <v>18</v>
      </c>
      <c r="O20" s="501"/>
      <c r="P20" s="473"/>
      <c r="Q20" s="473"/>
      <c r="R20" s="473"/>
      <c r="S20" s="473"/>
      <c r="T20" s="473"/>
      <c r="U20" s="473"/>
      <c r="V20" s="473"/>
      <c r="W20" s="473"/>
      <c r="X20" s="473"/>
      <c r="Y20" s="502"/>
      <c r="AA20" s="504">
        <v>18</v>
      </c>
      <c r="AB20" s="501">
        <f>IF(ISNUMBER(System!$C21),PlotData!B21+SensA!$E$2* $AF$1*B20,PlotData!$CB$3)</f>
        <v>-1.5</v>
      </c>
      <c r="AC20" s="473">
        <f>IF(ISNUMBER(System!$C21),PlotData!C21+SensA!$E$2* $AF$1*C20,PlotData!$CB$3)</f>
        <v>-1.5</v>
      </c>
      <c r="AD20" s="473">
        <f>IF(ISNUMBER(System!$C21),PlotData!D21+SensA!$E$2* $AF$1*D20,PlotData!$CB$3)</f>
        <v>-1.5</v>
      </c>
      <c r="AE20" s="473">
        <f>IF(ISNUMBER(System!$C21),PlotData!E21+SensA!$E$2* $AF$1*E20,PlotData!$CB$3)</f>
        <v>-1.5</v>
      </c>
      <c r="AF20" s="473">
        <f>IF(ISNUMBER(System!$C21),PlotData!F21+SensA!$E$2* $AF$1*F20,PlotData!$CB$3)</f>
        <v>-1.5</v>
      </c>
      <c r="AG20" s="473">
        <f>IF(ISNUMBER(System!$C21),PlotData!G21+SensA!$E$2* $AF$1*G20,PlotData!$CB$3)</f>
        <v>-1.5</v>
      </c>
      <c r="AH20" s="473">
        <f>IF(ISNUMBER(System!$C21),PlotData!H21+SensA!$E$2* $AF$1*H20,PlotData!$CB$3)</f>
        <v>-1.5</v>
      </c>
      <c r="AI20" s="473">
        <f>IF(ISNUMBER(System!$C21),PlotData!I21+SensA!$E$2* $AF$1*I20,PlotData!$CB$3)</f>
        <v>-1.5</v>
      </c>
      <c r="AJ20" s="473">
        <f>IF(ISNUMBER(System!$C21),PlotData!J21+SensA!$E$2* $AF$1*J20,PlotData!$CB$3)</f>
        <v>-1.5</v>
      </c>
      <c r="AK20" s="473">
        <f>IF(ISNUMBER(System!$C21),PlotData!K21+SensA!$E$2* $AF$1*K20,PlotData!$CB$3)</f>
        <v>-1.5</v>
      </c>
      <c r="AL20" s="502">
        <f>IF(ISNUMBER(System!$C21),PlotData!L21+SensA!$E$2* $AF$1*L20,PlotData!$CB$3)</f>
        <v>-1.5</v>
      </c>
      <c r="AM20" s="542">
        <f>IF(ISNUMBER(System!$C21),PlotData!L21,PlotData!$CB$3)</f>
        <v>-1.5</v>
      </c>
      <c r="AN20" s="473">
        <f>IF(ISNUMBER(System!$C21),PlotData!B21,PlotData!$CB$3)</f>
        <v>-1.5</v>
      </c>
      <c r="AO20" s="390">
        <f>IF(ISNUMBER(System!$C21),AB20,PlotData!$CB$3)</f>
        <v>-1.5</v>
      </c>
      <c r="AQ20" s="504">
        <v>18</v>
      </c>
      <c r="AR20" s="501">
        <f>IF(ISNUMBER(System!$C21),PlotData!O21+ SensA!$E$2*$AF$1*O20,PlotData!$CB$4)</f>
        <v>1</v>
      </c>
      <c r="AS20" s="473">
        <f>IF(ISNUMBER(System!$C21),PlotData!P21+ SensA!$E$2*$AF$1*P20,PlotData!$CB$4)</f>
        <v>1</v>
      </c>
      <c r="AT20" s="473">
        <f>IF(ISNUMBER(System!$C21),PlotData!Q21+ SensA!$E$2*$AF$1*Q20,PlotData!$CB$4)</f>
        <v>1</v>
      </c>
      <c r="AU20" s="473">
        <f>IF(ISNUMBER(System!$C21),PlotData!R21+ SensA!$E$2*$AF$1*R20,PlotData!$CB$4)</f>
        <v>1</v>
      </c>
      <c r="AV20" s="473">
        <f>IF(ISNUMBER(System!$C21),PlotData!S21+ SensA!$E$2*$AF$1*S20,PlotData!$CB$4)</f>
        <v>1</v>
      </c>
      <c r="AW20" s="473">
        <f>IF(ISNUMBER(System!$C21),PlotData!T21+ SensA!$E$2*$AF$1*T20,PlotData!$CB$4)</f>
        <v>1</v>
      </c>
      <c r="AX20" s="473">
        <f>IF(ISNUMBER(System!$C21),PlotData!U21+ SensA!$E$2*$AF$1*U20,PlotData!$CB$4)</f>
        <v>1</v>
      </c>
      <c r="AY20" s="473">
        <f>IF(ISNUMBER(System!$C21),PlotData!V21+ SensA!$E$2*$AF$1*V20,PlotData!$CB$4)</f>
        <v>1</v>
      </c>
      <c r="AZ20" s="473">
        <f>IF(ISNUMBER(System!$C21),PlotData!W21+ SensA!$E$2*$AF$1*W20,PlotData!$CB$4)</f>
        <v>1</v>
      </c>
      <c r="BA20" s="473">
        <f>IF(ISNUMBER(System!$C21),PlotData!X21+ SensA!$E$2*$AF$1*X20,PlotData!$CB$4)</f>
        <v>1</v>
      </c>
      <c r="BB20" s="502">
        <f>IF(ISNUMBER(System!$C21),PlotData!Y21+ SensA!$E$2*$AF$1*Y20,PlotData!$CB$4)</f>
        <v>1</v>
      </c>
      <c r="BC20" s="542">
        <f>IF(ISNUMBER(System!$C21),PlotData!Y21, PlotData!CB$4)</f>
        <v>1</v>
      </c>
      <c r="BD20" s="473">
        <f>IF(ISNUMBER(System!$C21),PlotData!O21, PlotData!$CB$4)</f>
        <v>1</v>
      </c>
      <c r="BE20" s="502">
        <f>IF(ISNUMBER(System!$C21), AR20,PlotData!$CB$4)</f>
        <v>1</v>
      </c>
    </row>
    <row r="21" spans="1:57" x14ac:dyDescent="0.35">
      <c r="A21" s="503">
        <v>19</v>
      </c>
      <c r="B21" s="501"/>
      <c r="C21" s="473"/>
      <c r="D21" s="473"/>
      <c r="E21" s="473"/>
      <c r="F21" s="473"/>
      <c r="G21" s="473"/>
      <c r="H21" s="473"/>
      <c r="I21" s="473"/>
      <c r="J21" s="473"/>
      <c r="K21" s="473"/>
      <c r="L21" s="502"/>
      <c r="N21" s="503">
        <v>19</v>
      </c>
      <c r="O21" s="501"/>
      <c r="P21" s="473"/>
      <c r="Q21" s="473"/>
      <c r="R21" s="473"/>
      <c r="S21" s="473"/>
      <c r="T21" s="473"/>
      <c r="U21" s="473"/>
      <c r="V21" s="473"/>
      <c r="W21" s="473"/>
      <c r="X21" s="473"/>
      <c r="Y21" s="502"/>
      <c r="AA21" s="504">
        <v>19</v>
      </c>
      <c r="AB21" s="501">
        <f>IF(ISNUMBER(System!$C22),PlotData!B22+SensA!$E$2* $AF$1*B21,PlotData!$CB$3)</f>
        <v>-1.5</v>
      </c>
      <c r="AC21" s="473">
        <f>IF(ISNUMBER(System!$C22),PlotData!C22+SensA!$E$2* $AF$1*C21,PlotData!$CB$3)</f>
        <v>-1.5</v>
      </c>
      <c r="AD21" s="473">
        <f>IF(ISNUMBER(System!$C22),PlotData!D22+SensA!$E$2* $AF$1*D21,PlotData!$CB$3)</f>
        <v>-1.5</v>
      </c>
      <c r="AE21" s="473">
        <f>IF(ISNUMBER(System!$C22),PlotData!E22+SensA!$E$2* $AF$1*E21,PlotData!$CB$3)</f>
        <v>-1.5</v>
      </c>
      <c r="AF21" s="473">
        <f>IF(ISNUMBER(System!$C22),PlotData!F22+SensA!$E$2* $AF$1*F21,PlotData!$CB$3)</f>
        <v>-1.5</v>
      </c>
      <c r="AG21" s="473">
        <f>IF(ISNUMBER(System!$C22),PlotData!G22+SensA!$E$2* $AF$1*G21,PlotData!$CB$3)</f>
        <v>-1.5</v>
      </c>
      <c r="AH21" s="473">
        <f>IF(ISNUMBER(System!$C22),PlotData!H22+SensA!$E$2* $AF$1*H21,PlotData!$CB$3)</f>
        <v>-1.5</v>
      </c>
      <c r="AI21" s="473">
        <f>IF(ISNUMBER(System!$C22),PlotData!I22+SensA!$E$2* $AF$1*I21,PlotData!$CB$3)</f>
        <v>-1.5</v>
      </c>
      <c r="AJ21" s="473">
        <f>IF(ISNUMBER(System!$C22),PlotData!J22+SensA!$E$2* $AF$1*J21,PlotData!$CB$3)</f>
        <v>-1.5</v>
      </c>
      <c r="AK21" s="473">
        <f>IF(ISNUMBER(System!$C22),PlotData!K22+SensA!$E$2* $AF$1*K21,PlotData!$CB$3)</f>
        <v>-1.5</v>
      </c>
      <c r="AL21" s="502">
        <f>IF(ISNUMBER(System!$C22),PlotData!L22+SensA!$E$2* $AF$1*L21,PlotData!$CB$3)</f>
        <v>-1.5</v>
      </c>
      <c r="AM21" s="542">
        <f>IF(ISNUMBER(System!$C22),PlotData!L22,PlotData!$CB$3)</f>
        <v>-1.5</v>
      </c>
      <c r="AN21" s="473">
        <f>IF(ISNUMBER(System!$C22),PlotData!B22,PlotData!$CB$3)</f>
        <v>-1.5</v>
      </c>
      <c r="AO21" s="390">
        <f>IF(ISNUMBER(System!$C22),AB21,PlotData!$CB$3)</f>
        <v>-1.5</v>
      </c>
      <c r="AQ21" s="504">
        <v>19</v>
      </c>
      <c r="AR21" s="501">
        <f>IF(ISNUMBER(System!$C22),PlotData!O22+ SensA!$E$2*$AF$1*O21,PlotData!$CB$4)</f>
        <v>1</v>
      </c>
      <c r="AS21" s="473">
        <f>IF(ISNUMBER(System!$C22),PlotData!P22+ SensA!$E$2*$AF$1*P21,PlotData!$CB$4)</f>
        <v>1</v>
      </c>
      <c r="AT21" s="473">
        <f>IF(ISNUMBER(System!$C22),PlotData!Q22+ SensA!$E$2*$AF$1*Q21,PlotData!$CB$4)</f>
        <v>1</v>
      </c>
      <c r="AU21" s="473">
        <f>IF(ISNUMBER(System!$C22),PlotData!R22+ SensA!$E$2*$AF$1*R21,PlotData!$CB$4)</f>
        <v>1</v>
      </c>
      <c r="AV21" s="473">
        <f>IF(ISNUMBER(System!$C22),PlotData!S22+ SensA!$E$2*$AF$1*S21,PlotData!$CB$4)</f>
        <v>1</v>
      </c>
      <c r="AW21" s="473">
        <f>IF(ISNUMBER(System!$C22),PlotData!T22+ SensA!$E$2*$AF$1*T21,PlotData!$CB$4)</f>
        <v>1</v>
      </c>
      <c r="AX21" s="473">
        <f>IF(ISNUMBER(System!$C22),PlotData!U22+ SensA!$E$2*$AF$1*U21,PlotData!$CB$4)</f>
        <v>1</v>
      </c>
      <c r="AY21" s="473">
        <f>IF(ISNUMBER(System!$C22),PlotData!V22+ SensA!$E$2*$AF$1*V21,PlotData!$CB$4)</f>
        <v>1</v>
      </c>
      <c r="AZ21" s="473">
        <f>IF(ISNUMBER(System!$C22),PlotData!W22+ SensA!$E$2*$AF$1*W21,PlotData!$CB$4)</f>
        <v>1</v>
      </c>
      <c r="BA21" s="473">
        <f>IF(ISNUMBER(System!$C22),PlotData!X22+ SensA!$E$2*$AF$1*X21,PlotData!$CB$4)</f>
        <v>1</v>
      </c>
      <c r="BB21" s="502">
        <f>IF(ISNUMBER(System!$C22),PlotData!Y22+ SensA!$E$2*$AF$1*Y21,PlotData!$CB$4)</f>
        <v>1</v>
      </c>
      <c r="BC21" s="542">
        <f>IF(ISNUMBER(System!$C22),PlotData!Y22, PlotData!CB$4)</f>
        <v>1</v>
      </c>
      <c r="BD21" s="473">
        <f>IF(ISNUMBER(System!$C22),PlotData!O22, PlotData!$CB$4)</f>
        <v>1</v>
      </c>
      <c r="BE21" s="502">
        <f>IF(ISNUMBER(System!$C22), AR21,PlotData!$CB$4)</f>
        <v>1</v>
      </c>
    </row>
    <row r="22" spans="1:57" x14ac:dyDescent="0.35">
      <c r="A22" s="543">
        <v>20</v>
      </c>
      <c r="B22" s="511"/>
      <c r="C22" s="512"/>
      <c r="D22" s="512"/>
      <c r="E22" s="512"/>
      <c r="F22" s="512"/>
      <c r="G22" s="512"/>
      <c r="H22" s="512"/>
      <c r="I22" s="512"/>
      <c r="J22" s="512"/>
      <c r="K22" s="512"/>
      <c r="L22" s="513"/>
      <c r="N22" s="543">
        <v>20</v>
      </c>
      <c r="O22" s="511"/>
      <c r="P22" s="512"/>
      <c r="Q22" s="512"/>
      <c r="R22" s="512"/>
      <c r="S22" s="512"/>
      <c r="T22" s="512"/>
      <c r="U22" s="512"/>
      <c r="V22" s="512"/>
      <c r="W22" s="512"/>
      <c r="X22" s="512"/>
      <c r="Y22" s="513"/>
      <c r="AA22" s="514">
        <v>20</v>
      </c>
      <c r="AB22" s="501">
        <f>IF(ISNUMBER(System!$C23),PlotData!B23+SensA!$E$2* $AF$1*B22,PlotData!$CB$3)</f>
        <v>-1.5</v>
      </c>
      <c r="AC22" s="473">
        <f>IF(ISNUMBER(System!$C23),PlotData!C23+SensA!$E$2* $AF$1*C22,PlotData!$CB$3)</f>
        <v>-1.5</v>
      </c>
      <c r="AD22" s="473">
        <f>IF(ISNUMBER(System!$C23),PlotData!D23+SensA!$E$2* $AF$1*D22,PlotData!$CB$3)</f>
        <v>-1.5</v>
      </c>
      <c r="AE22" s="473">
        <f>IF(ISNUMBER(System!$C23),PlotData!E23+SensA!$E$2* $AF$1*E22,PlotData!$CB$3)</f>
        <v>-1.5</v>
      </c>
      <c r="AF22" s="473">
        <f>IF(ISNUMBER(System!$C23),PlotData!F23+SensA!$E$2* $AF$1*F22,PlotData!$CB$3)</f>
        <v>-1.5</v>
      </c>
      <c r="AG22" s="473">
        <f>IF(ISNUMBER(System!$C23),PlotData!G23+SensA!$E$2* $AF$1*G22,PlotData!$CB$3)</f>
        <v>-1.5</v>
      </c>
      <c r="AH22" s="473">
        <f>IF(ISNUMBER(System!$C23),PlotData!H23+SensA!$E$2* $AF$1*H22,PlotData!$CB$3)</f>
        <v>-1.5</v>
      </c>
      <c r="AI22" s="473">
        <f>IF(ISNUMBER(System!$C23),PlotData!I23+SensA!$E$2* $AF$1*I22,PlotData!$CB$3)</f>
        <v>-1.5</v>
      </c>
      <c r="AJ22" s="473">
        <f>IF(ISNUMBER(System!$C23),PlotData!J23+SensA!$E$2* $AF$1*J22,PlotData!$CB$3)</f>
        <v>-1.5</v>
      </c>
      <c r="AK22" s="473">
        <f>IF(ISNUMBER(System!$C23),PlotData!K23+SensA!$E$2* $AF$1*K22,PlotData!$CB$3)</f>
        <v>-1.5</v>
      </c>
      <c r="AL22" s="502">
        <f>IF(ISNUMBER(System!$C23),PlotData!L23+SensA!$E$2* $AF$1*L22,PlotData!$CB$3)</f>
        <v>-1.5</v>
      </c>
      <c r="AM22" s="542">
        <f>IF(ISNUMBER(System!$C23),PlotData!L23,PlotData!$CB$3)</f>
        <v>-1.5</v>
      </c>
      <c r="AN22" s="473">
        <f>IF(ISNUMBER(System!$C23),PlotData!B23,PlotData!$CB$3)</f>
        <v>-1.5</v>
      </c>
      <c r="AO22" s="390">
        <f>IF(ISNUMBER(System!$C23),AB22,PlotData!$CB$3)</f>
        <v>-1.5</v>
      </c>
      <c r="AQ22" s="514">
        <v>20</v>
      </c>
      <c r="AR22" s="501">
        <f>IF(ISNUMBER(System!$C23),PlotData!O23+ SensA!$E$2*$AF$1*O22,PlotData!$CB$4)</f>
        <v>1</v>
      </c>
      <c r="AS22" s="473">
        <f>IF(ISNUMBER(System!$C23),PlotData!P23+ SensA!$E$2*$AF$1*P22,PlotData!$CB$4)</f>
        <v>1</v>
      </c>
      <c r="AT22" s="473">
        <f>IF(ISNUMBER(System!$C23),PlotData!Q23+ SensA!$E$2*$AF$1*Q22,PlotData!$CB$4)</f>
        <v>1</v>
      </c>
      <c r="AU22" s="473">
        <f>IF(ISNUMBER(System!$C23),PlotData!R23+ SensA!$E$2*$AF$1*R22,PlotData!$CB$4)</f>
        <v>1</v>
      </c>
      <c r="AV22" s="473">
        <f>IF(ISNUMBER(System!$C23),PlotData!S23+ SensA!$E$2*$AF$1*S22,PlotData!$CB$4)</f>
        <v>1</v>
      </c>
      <c r="AW22" s="473">
        <f>IF(ISNUMBER(System!$C23),PlotData!T23+ SensA!$E$2*$AF$1*T22,PlotData!$CB$4)</f>
        <v>1</v>
      </c>
      <c r="AX22" s="473">
        <f>IF(ISNUMBER(System!$C23),PlotData!U23+ SensA!$E$2*$AF$1*U22,PlotData!$CB$4)</f>
        <v>1</v>
      </c>
      <c r="AY22" s="473">
        <f>IF(ISNUMBER(System!$C23),PlotData!V23+ SensA!$E$2*$AF$1*V22,PlotData!$CB$4)</f>
        <v>1</v>
      </c>
      <c r="AZ22" s="473">
        <f>IF(ISNUMBER(System!$C23),PlotData!W23+ SensA!$E$2*$AF$1*W22,PlotData!$CB$4)</f>
        <v>1</v>
      </c>
      <c r="BA22" s="473">
        <f>IF(ISNUMBER(System!$C23),PlotData!X23+ SensA!$E$2*$AF$1*X22,PlotData!$CB$4)</f>
        <v>1</v>
      </c>
      <c r="BB22" s="502">
        <f>IF(ISNUMBER(System!$C23),PlotData!Y23+ SensA!$E$2*$AF$1*Y22,PlotData!$CB$4)</f>
        <v>1</v>
      </c>
      <c r="BC22" s="542">
        <f>IF(ISNUMBER(System!$C23),PlotData!Y23, PlotData!CB$4)</f>
        <v>1</v>
      </c>
      <c r="BD22" s="473">
        <f>IF(ISNUMBER(System!$C23),PlotData!O23, PlotData!$CB$4)</f>
        <v>1</v>
      </c>
      <c r="BE22" s="502">
        <f>IF(ISNUMBER(System!$C23), AR22,PlotData!$CB$4)</f>
        <v>1</v>
      </c>
    </row>
    <row r="23" spans="1:57" x14ac:dyDescent="0.35">
      <c r="A23" s="544">
        <v>21</v>
      </c>
      <c r="B23" s="501"/>
      <c r="C23" s="473"/>
      <c r="D23" s="473"/>
      <c r="E23" s="473"/>
      <c r="F23" s="473"/>
      <c r="G23" s="473"/>
      <c r="H23" s="473"/>
      <c r="I23" s="473"/>
      <c r="J23" s="473"/>
      <c r="K23" s="473"/>
      <c r="L23" s="502"/>
      <c r="N23" s="544">
        <v>21</v>
      </c>
      <c r="O23" s="501"/>
      <c r="P23" s="473"/>
      <c r="Q23" s="473"/>
      <c r="R23" s="473"/>
      <c r="S23" s="473"/>
      <c r="T23" s="473"/>
      <c r="U23" s="473"/>
      <c r="V23" s="473"/>
      <c r="W23" s="473"/>
      <c r="X23" s="473"/>
      <c r="Y23" s="502"/>
      <c r="AA23" s="515">
        <v>21</v>
      </c>
      <c r="AB23" s="501">
        <f>IF(ISNUMBER(System!$C24),PlotData!B24+SensA!$E$2* $AF$1*B23,PlotData!$CB$3)</f>
        <v>-1.5</v>
      </c>
      <c r="AC23" s="473">
        <f>IF(ISNUMBER(System!$C24),PlotData!C24+SensA!$E$2* $AF$1*C23,PlotData!$CB$3)</f>
        <v>-1.5</v>
      </c>
      <c r="AD23" s="473">
        <f>IF(ISNUMBER(System!$C24),PlotData!D24+SensA!$E$2* $AF$1*D23,PlotData!$CB$3)</f>
        <v>-1.5</v>
      </c>
      <c r="AE23" s="473">
        <f>IF(ISNUMBER(System!$C24),PlotData!E24+SensA!$E$2* $AF$1*E23,PlotData!$CB$3)</f>
        <v>-1.5</v>
      </c>
      <c r="AF23" s="473">
        <f>IF(ISNUMBER(System!$C24),PlotData!F24+SensA!$E$2* $AF$1*F23,PlotData!$CB$3)</f>
        <v>-1.5</v>
      </c>
      <c r="AG23" s="473">
        <f>IF(ISNUMBER(System!$C24),PlotData!G24+SensA!$E$2* $AF$1*G23,PlotData!$CB$3)</f>
        <v>-1.5</v>
      </c>
      <c r="AH23" s="473">
        <f>IF(ISNUMBER(System!$C24),PlotData!H24+SensA!$E$2* $AF$1*H23,PlotData!$CB$3)</f>
        <v>-1.5</v>
      </c>
      <c r="AI23" s="473">
        <f>IF(ISNUMBER(System!$C24),PlotData!I24+SensA!$E$2* $AF$1*I23,PlotData!$CB$3)</f>
        <v>-1.5</v>
      </c>
      <c r="AJ23" s="473">
        <f>IF(ISNUMBER(System!$C24),PlotData!J24+SensA!$E$2* $AF$1*J23,PlotData!$CB$3)</f>
        <v>-1.5</v>
      </c>
      <c r="AK23" s="473">
        <f>IF(ISNUMBER(System!$C24),PlotData!K24+SensA!$E$2* $AF$1*K23,PlotData!$CB$3)</f>
        <v>-1.5</v>
      </c>
      <c r="AL23" s="502">
        <f>IF(ISNUMBER(System!$C24),PlotData!L24+SensA!$E$2* $AF$1*L23,PlotData!$CB$3)</f>
        <v>-1.5</v>
      </c>
      <c r="AM23" s="542">
        <f>IF(ISNUMBER(System!$C24),PlotData!L24,PlotData!$CB$3)</f>
        <v>-1.5</v>
      </c>
      <c r="AN23" s="473">
        <f>IF(ISNUMBER(System!$C24),PlotData!B24,PlotData!$CB$3)</f>
        <v>-1.5</v>
      </c>
      <c r="AO23" s="390">
        <f>IF(ISNUMBER(System!$C24),AB23,PlotData!$CB$3)</f>
        <v>-1.5</v>
      </c>
      <c r="AQ23" s="515">
        <v>21</v>
      </c>
      <c r="AR23" s="501">
        <f>IF(ISNUMBER(System!$C24),PlotData!O24+ SensA!$E$2*$AF$1*O23,PlotData!$CB$4)</f>
        <v>1</v>
      </c>
      <c r="AS23" s="473">
        <f>IF(ISNUMBER(System!$C24),PlotData!P24+ SensA!$E$2*$AF$1*P23,PlotData!$CB$4)</f>
        <v>1</v>
      </c>
      <c r="AT23" s="473">
        <f>IF(ISNUMBER(System!$C24),PlotData!Q24+ SensA!$E$2*$AF$1*Q23,PlotData!$CB$4)</f>
        <v>1</v>
      </c>
      <c r="AU23" s="473">
        <f>IF(ISNUMBER(System!$C24),PlotData!R24+ SensA!$E$2*$AF$1*R23,PlotData!$CB$4)</f>
        <v>1</v>
      </c>
      <c r="AV23" s="473">
        <f>IF(ISNUMBER(System!$C24),PlotData!S24+ SensA!$E$2*$AF$1*S23,PlotData!$CB$4)</f>
        <v>1</v>
      </c>
      <c r="AW23" s="473">
        <f>IF(ISNUMBER(System!$C24),PlotData!T24+ SensA!$E$2*$AF$1*T23,PlotData!$CB$4)</f>
        <v>1</v>
      </c>
      <c r="AX23" s="473">
        <f>IF(ISNUMBER(System!$C24),PlotData!U24+ SensA!$E$2*$AF$1*U23,PlotData!$CB$4)</f>
        <v>1</v>
      </c>
      <c r="AY23" s="473">
        <f>IF(ISNUMBER(System!$C24),PlotData!V24+ SensA!$E$2*$AF$1*V23,PlotData!$CB$4)</f>
        <v>1</v>
      </c>
      <c r="AZ23" s="473">
        <f>IF(ISNUMBER(System!$C24),PlotData!W24+ SensA!$E$2*$AF$1*W23,PlotData!$CB$4)</f>
        <v>1</v>
      </c>
      <c r="BA23" s="473">
        <f>IF(ISNUMBER(System!$C24),PlotData!X24+ SensA!$E$2*$AF$1*X23,PlotData!$CB$4)</f>
        <v>1</v>
      </c>
      <c r="BB23" s="502">
        <f>IF(ISNUMBER(System!$C24),PlotData!Y24+ SensA!$E$2*$AF$1*Y23,PlotData!$CB$4)</f>
        <v>1</v>
      </c>
      <c r="BC23" s="542">
        <f>IF(ISNUMBER(System!$C24),PlotData!Y24, PlotData!CB$4)</f>
        <v>1</v>
      </c>
      <c r="BD23" s="473">
        <f>IF(ISNUMBER(System!$C24),PlotData!O24, PlotData!$CB$4)</f>
        <v>1</v>
      </c>
      <c r="BE23" s="502">
        <f>IF(ISNUMBER(System!$C24), AR23,PlotData!$CB$4)</f>
        <v>1</v>
      </c>
    </row>
    <row r="24" spans="1:57" x14ac:dyDescent="0.35">
      <c r="A24" s="544">
        <v>22</v>
      </c>
      <c r="B24" s="501"/>
      <c r="C24" s="473"/>
      <c r="D24" s="473"/>
      <c r="E24" s="473"/>
      <c r="F24" s="473"/>
      <c r="G24" s="473"/>
      <c r="H24" s="473"/>
      <c r="I24" s="473"/>
      <c r="J24" s="473"/>
      <c r="K24" s="473"/>
      <c r="L24" s="502"/>
      <c r="N24" s="544">
        <v>22</v>
      </c>
      <c r="O24" s="501"/>
      <c r="P24" s="473"/>
      <c r="Q24" s="473"/>
      <c r="R24" s="473"/>
      <c r="S24" s="473"/>
      <c r="T24" s="473"/>
      <c r="U24" s="473"/>
      <c r="V24" s="473"/>
      <c r="W24" s="473"/>
      <c r="X24" s="473"/>
      <c r="Y24" s="502"/>
      <c r="AA24" s="515">
        <v>22</v>
      </c>
      <c r="AB24" s="501">
        <f>IF(ISNUMBER(System!$C25),PlotData!B25+SensA!$E$2* $AF$1*B24,PlotData!$CB$3)</f>
        <v>-1.5</v>
      </c>
      <c r="AC24" s="473">
        <f>IF(ISNUMBER(System!$C25),PlotData!C25+SensA!$E$2* $AF$1*C24,PlotData!$CB$3)</f>
        <v>-1.5</v>
      </c>
      <c r="AD24" s="473">
        <f>IF(ISNUMBER(System!$C25),PlotData!D25+SensA!$E$2* $AF$1*D24,PlotData!$CB$3)</f>
        <v>-1.5</v>
      </c>
      <c r="AE24" s="473">
        <f>IF(ISNUMBER(System!$C25),PlotData!E25+SensA!$E$2* $AF$1*E24,PlotData!$CB$3)</f>
        <v>-1.5</v>
      </c>
      <c r="AF24" s="473">
        <f>IF(ISNUMBER(System!$C25),PlotData!F25+SensA!$E$2* $AF$1*F24,PlotData!$CB$3)</f>
        <v>-1.5</v>
      </c>
      <c r="AG24" s="473">
        <f>IF(ISNUMBER(System!$C25),PlotData!G25+SensA!$E$2* $AF$1*G24,PlotData!$CB$3)</f>
        <v>-1.5</v>
      </c>
      <c r="AH24" s="473">
        <f>IF(ISNUMBER(System!$C25),PlotData!H25+SensA!$E$2* $AF$1*H24,PlotData!$CB$3)</f>
        <v>-1.5</v>
      </c>
      <c r="AI24" s="473">
        <f>IF(ISNUMBER(System!$C25),PlotData!I25+SensA!$E$2* $AF$1*I24,PlotData!$CB$3)</f>
        <v>-1.5</v>
      </c>
      <c r="AJ24" s="473">
        <f>IF(ISNUMBER(System!$C25),PlotData!J25+SensA!$E$2* $AF$1*J24,PlotData!$CB$3)</f>
        <v>-1.5</v>
      </c>
      <c r="AK24" s="473">
        <f>IF(ISNUMBER(System!$C25),PlotData!K25+SensA!$E$2* $AF$1*K24,PlotData!$CB$3)</f>
        <v>-1.5</v>
      </c>
      <c r="AL24" s="502">
        <f>IF(ISNUMBER(System!$C25),PlotData!L25+SensA!$E$2* $AF$1*L24,PlotData!$CB$3)</f>
        <v>-1.5</v>
      </c>
      <c r="AM24" s="542">
        <f>IF(ISNUMBER(System!$C25),PlotData!L25,PlotData!$CB$3)</f>
        <v>-1.5</v>
      </c>
      <c r="AN24" s="473">
        <f>IF(ISNUMBER(System!$C25),PlotData!B25,PlotData!$CB$3)</f>
        <v>-1.5</v>
      </c>
      <c r="AO24" s="390">
        <f>IF(ISNUMBER(System!$C25),AB24,PlotData!$CB$3)</f>
        <v>-1.5</v>
      </c>
      <c r="AQ24" s="515">
        <v>22</v>
      </c>
      <c r="AR24" s="501">
        <f>IF(ISNUMBER(System!$C25),PlotData!O25+ SensA!$E$2*$AF$1*O24,PlotData!$CB$4)</f>
        <v>1</v>
      </c>
      <c r="AS24" s="473">
        <f>IF(ISNUMBER(System!$C25),PlotData!P25+ SensA!$E$2*$AF$1*P24,PlotData!$CB$4)</f>
        <v>1</v>
      </c>
      <c r="AT24" s="473">
        <f>IF(ISNUMBER(System!$C25),PlotData!Q25+ SensA!$E$2*$AF$1*Q24,PlotData!$CB$4)</f>
        <v>1</v>
      </c>
      <c r="AU24" s="473">
        <f>IF(ISNUMBER(System!$C25),PlotData!R25+ SensA!$E$2*$AF$1*R24,PlotData!$CB$4)</f>
        <v>1</v>
      </c>
      <c r="AV24" s="473">
        <f>IF(ISNUMBER(System!$C25),PlotData!S25+ SensA!$E$2*$AF$1*S24,PlotData!$CB$4)</f>
        <v>1</v>
      </c>
      <c r="AW24" s="473">
        <f>IF(ISNUMBER(System!$C25),PlotData!T25+ SensA!$E$2*$AF$1*T24,PlotData!$CB$4)</f>
        <v>1</v>
      </c>
      <c r="AX24" s="473">
        <f>IF(ISNUMBER(System!$C25),PlotData!U25+ SensA!$E$2*$AF$1*U24,PlotData!$CB$4)</f>
        <v>1</v>
      </c>
      <c r="AY24" s="473">
        <f>IF(ISNUMBER(System!$C25),PlotData!V25+ SensA!$E$2*$AF$1*V24,PlotData!$CB$4)</f>
        <v>1</v>
      </c>
      <c r="AZ24" s="473">
        <f>IF(ISNUMBER(System!$C25),PlotData!W25+ SensA!$E$2*$AF$1*W24,PlotData!$CB$4)</f>
        <v>1</v>
      </c>
      <c r="BA24" s="473">
        <f>IF(ISNUMBER(System!$C25),PlotData!X25+ SensA!$E$2*$AF$1*X24,PlotData!$CB$4)</f>
        <v>1</v>
      </c>
      <c r="BB24" s="502">
        <f>IF(ISNUMBER(System!$C25),PlotData!Y25+ SensA!$E$2*$AF$1*Y24,PlotData!$CB$4)</f>
        <v>1</v>
      </c>
      <c r="BC24" s="542">
        <f>IF(ISNUMBER(System!$C25),PlotData!Y25, PlotData!CB$4)</f>
        <v>1</v>
      </c>
      <c r="BD24" s="473">
        <f>IF(ISNUMBER(System!$C25),PlotData!O25, PlotData!$CB$4)</f>
        <v>1</v>
      </c>
      <c r="BE24" s="502">
        <f>IF(ISNUMBER(System!$C25), AR24,PlotData!$CB$4)</f>
        <v>1</v>
      </c>
    </row>
    <row r="25" spans="1:57" x14ac:dyDescent="0.35">
      <c r="A25" s="544">
        <v>23</v>
      </c>
      <c r="B25" s="501"/>
      <c r="C25" s="473"/>
      <c r="D25" s="473"/>
      <c r="E25" s="473"/>
      <c r="F25" s="473"/>
      <c r="G25" s="473"/>
      <c r="H25" s="473"/>
      <c r="I25" s="473"/>
      <c r="J25" s="473"/>
      <c r="K25" s="473"/>
      <c r="L25" s="502"/>
      <c r="N25" s="544">
        <v>23</v>
      </c>
      <c r="O25" s="501"/>
      <c r="P25" s="473"/>
      <c r="Q25" s="473"/>
      <c r="R25" s="473"/>
      <c r="S25" s="473"/>
      <c r="T25" s="473"/>
      <c r="U25" s="473"/>
      <c r="V25" s="473"/>
      <c r="W25" s="473"/>
      <c r="X25" s="473"/>
      <c r="Y25" s="502"/>
      <c r="AA25" s="515">
        <v>23</v>
      </c>
      <c r="AB25" s="501">
        <f>IF(ISNUMBER(System!$C26),PlotData!B26+SensA!$E$2* $AF$1*B25,PlotData!$CB$3)</f>
        <v>-1.5</v>
      </c>
      <c r="AC25" s="473">
        <f>IF(ISNUMBER(System!$C26),PlotData!C26+SensA!$E$2* $AF$1*C25,PlotData!$CB$3)</f>
        <v>-1.5</v>
      </c>
      <c r="AD25" s="473">
        <f>IF(ISNUMBER(System!$C26),PlotData!D26+SensA!$E$2* $AF$1*D25,PlotData!$CB$3)</f>
        <v>-1.5</v>
      </c>
      <c r="AE25" s="473">
        <f>IF(ISNUMBER(System!$C26),PlotData!E26+SensA!$E$2* $AF$1*E25,PlotData!$CB$3)</f>
        <v>-1.5</v>
      </c>
      <c r="AF25" s="473">
        <f>IF(ISNUMBER(System!$C26),PlotData!F26+SensA!$E$2* $AF$1*F25,PlotData!$CB$3)</f>
        <v>-1.5</v>
      </c>
      <c r="AG25" s="473">
        <f>IF(ISNUMBER(System!$C26),PlotData!G26+SensA!$E$2* $AF$1*G25,PlotData!$CB$3)</f>
        <v>-1.5</v>
      </c>
      <c r="AH25" s="473">
        <f>IF(ISNUMBER(System!$C26),PlotData!H26+SensA!$E$2* $AF$1*H25,PlotData!$CB$3)</f>
        <v>-1.5</v>
      </c>
      <c r="AI25" s="473">
        <f>IF(ISNUMBER(System!$C26),PlotData!I26+SensA!$E$2* $AF$1*I25,PlotData!$CB$3)</f>
        <v>-1.5</v>
      </c>
      <c r="AJ25" s="473">
        <f>IF(ISNUMBER(System!$C26),PlotData!J26+SensA!$E$2* $AF$1*J25,PlotData!$CB$3)</f>
        <v>-1.5</v>
      </c>
      <c r="AK25" s="473">
        <f>IF(ISNUMBER(System!$C26),PlotData!K26+SensA!$E$2* $AF$1*K25,PlotData!$CB$3)</f>
        <v>-1.5</v>
      </c>
      <c r="AL25" s="502">
        <f>IF(ISNUMBER(System!$C26),PlotData!L26+SensA!$E$2* $AF$1*L25,PlotData!$CB$3)</f>
        <v>-1.5</v>
      </c>
      <c r="AM25" s="542">
        <f>IF(ISNUMBER(System!$C26),PlotData!L26,PlotData!$CB$3)</f>
        <v>-1.5</v>
      </c>
      <c r="AN25" s="473">
        <f>IF(ISNUMBER(System!$C26),PlotData!B26,PlotData!$CB$3)</f>
        <v>-1.5</v>
      </c>
      <c r="AO25" s="390">
        <f>IF(ISNUMBER(System!$C26),AB25,PlotData!$CB$3)</f>
        <v>-1.5</v>
      </c>
      <c r="AQ25" s="515">
        <v>23</v>
      </c>
      <c r="AR25" s="501">
        <f>IF(ISNUMBER(System!$C26),PlotData!O26+ SensA!$E$2*$AF$1*O25,PlotData!$CB$4)</f>
        <v>1</v>
      </c>
      <c r="AS25" s="473">
        <f>IF(ISNUMBER(System!$C26),PlotData!P26+ SensA!$E$2*$AF$1*P25,PlotData!$CB$4)</f>
        <v>1</v>
      </c>
      <c r="AT25" s="473">
        <f>IF(ISNUMBER(System!$C26),PlotData!Q26+ SensA!$E$2*$AF$1*Q25,PlotData!$CB$4)</f>
        <v>1</v>
      </c>
      <c r="AU25" s="473">
        <f>IF(ISNUMBER(System!$C26),PlotData!R26+ SensA!$E$2*$AF$1*R25,PlotData!$CB$4)</f>
        <v>1</v>
      </c>
      <c r="AV25" s="473">
        <f>IF(ISNUMBER(System!$C26),PlotData!S26+ SensA!$E$2*$AF$1*S25,PlotData!$CB$4)</f>
        <v>1</v>
      </c>
      <c r="AW25" s="473">
        <f>IF(ISNUMBER(System!$C26),PlotData!T26+ SensA!$E$2*$AF$1*T25,PlotData!$CB$4)</f>
        <v>1</v>
      </c>
      <c r="AX25" s="473">
        <f>IF(ISNUMBER(System!$C26),PlotData!U26+ SensA!$E$2*$AF$1*U25,PlotData!$CB$4)</f>
        <v>1</v>
      </c>
      <c r="AY25" s="473">
        <f>IF(ISNUMBER(System!$C26),PlotData!V26+ SensA!$E$2*$AF$1*V25,PlotData!$CB$4)</f>
        <v>1</v>
      </c>
      <c r="AZ25" s="473">
        <f>IF(ISNUMBER(System!$C26),PlotData!W26+ SensA!$E$2*$AF$1*W25,PlotData!$CB$4)</f>
        <v>1</v>
      </c>
      <c r="BA25" s="473">
        <f>IF(ISNUMBER(System!$C26),PlotData!X26+ SensA!$E$2*$AF$1*X25,PlotData!$CB$4)</f>
        <v>1</v>
      </c>
      <c r="BB25" s="502">
        <f>IF(ISNUMBER(System!$C26),PlotData!Y26+ SensA!$E$2*$AF$1*Y25,PlotData!$CB$4)</f>
        <v>1</v>
      </c>
      <c r="BC25" s="542">
        <f>IF(ISNUMBER(System!$C26),PlotData!Y26, PlotData!CB$4)</f>
        <v>1</v>
      </c>
      <c r="BD25" s="473">
        <f>IF(ISNUMBER(System!$C26),PlotData!O26, PlotData!$CB$4)</f>
        <v>1</v>
      </c>
      <c r="BE25" s="502">
        <f>IF(ISNUMBER(System!$C26), AR25,PlotData!$CB$4)</f>
        <v>1</v>
      </c>
    </row>
    <row r="26" spans="1:57" x14ac:dyDescent="0.35">
      <c r="A26" s="544">
        <v>24</v>
      </c>
      <c r="B26" s="501"/>
      <c r="C26" s="473"/>
      <c r="D26" s="473"/>
      <c r="E26" s="473"/>
      <c r="F26" s="473"/>
      <c r="G26" s="473"/>
      <c r="H26" s="473"/>
      <c r="I26" s="473"/>
      <c r="J26" s="473"/>
      <c r="K26" s="473"/>
      <c r="L26" s="502"/>
      <c r="N26" s="544">
        <v>24</v>
      </c>
      <c r="O26" s="501"/>
      <c r="P26" s="473"/>
      <c r="Q26" s="473"/>
      <c r="R26" s="473"/>
      <c r="S26" s="473"/>
      <c r="T26" s="473"/>
      <c r="U26" s="473"/>
      <c r="V26" s="473"/>
      <c r="W26" s="473"/>
      <c r="X26" s="473"/>
      <c r="Y26" s="502"/>
      <c r="AA26" s="515">
        <v>24</v>
      </c>
      <c r="AB26" s="501">
        <f>IF(ISNUMBER(System!$C27),PlotData!B27+SensA!$E$2* $AF$1*B26,PlotData!$CB$3)</f>
        <v>-1.5</v>
      </c>
      <c r="AC26" s="473">
        <f>IF(ISNUMBER(System!$C27),PlotData!C27+SensA!$E$2* $AF$1*C26,PlotData!$CB$3)</f>
        <v>-1.5</v>
      </c>
      <c r="AD26" s="473">
        <f>IF(ISNUMBER(System!$C27),PlotData!D27+SensA!$E$2* $AF$1*D26,PlotData!$CB$3)</f>
        <v>-1.5</v>
      </c>
      <c r="AE26" s="473">
        <f>IF(ISNUMBER(System!$C27),PlotData!E27+SensA!$E$2* $AF$1*E26,PlotData!$CB$3)</f>
        <v>-1.5</v>
      </c>
      <c r="AF26" s="473">
        <f>IF(ISNUMBER(System!$C27),PlotData!F27+SensA!$E$2* $AF$1*F26,PlotData!$CB$3)</f>
        <v>-1.5</v>
      </c>
      <c r="AG26" s="473">
        <f>IF(ISNUMBER(System!$C27),PlotData!G27+SensA!$E$2* $AF$1*G26,PlotData!$CB$3)</f>
        <v>-1.5</v>
      </c>
      <c r="AH26" s="473">
        <f>IF(ISNUMBER(System!$C27),PlotData!H27+SensA!$E$2* $AF$1*H26,PlotData!$CB$3)</f>
        <v>-1.5</v>
      </c>
      <c r="AI26" s="473">
        <f>IF(ISNUMBER(System!$C27),PlotData!I27+SensA!$E$2* $AF$1*I26,PlotData!$CB$3)</f>
        <v>-1.5</v>
      </c>
      <c r="AJ26" s="473">
        <f>IF(ISNUMBER(System!$C27),PlotData!J27+SensA!$E$2* $AF$1*J26,PlotData!$CB$3)</f>
        <v>-1.5</v>
      </c>
      <c r="AK26" s="473">
        <f>IF(ISNUMBER(System!$C27),PlotData!K27+SensA!$E$2* $AF$1*K26,PlotData!$CB$3)</f>
        <v>-1.5</v>
      </c>
      <c r="AL26" s="502">
        <f>IF(ISNUMBER(System!$C27),PlotData!L27+SensA!$E$2* $AF$1*L26,PlotData!$CB$3)</f>
        <v>-1.5</v>
      </c>
      <c r="AM26" s="542">
        <f>IF(ISNUMBER(System!$C27),PlotData!L27,PlotData!$CB$3)</f>
        <v>-1.5</v>
      </c>
      <c r="AN26" s="473">
        <f>IF(ISNUMBER(System!$C27),PlotData!B27,PlotData!$CB$3)</f>
        <v>-1.5</v>
      </c>
      <c r="AO26" s="390">
        <f>IF(ISNUMBER(System!$C27),AB26,PlotData!$CB$3)</f>
        <v>-1.5</v>
      </c>
      <c r="AQ26" s="515">
        <v>24</v>
      </c>
      <c r="AR26" s="501">
        <f>IF(ISNUMBER(System!$C27),PlotData!O27+ SensA!$E$2*$AF$1*O26,PlotData!$CB$4)</f>
        <v>1</v>
      </c>
      <c r="AS26" s="473">
        <f>IF(ISNUMBER(System!$C27),PlotData!P27+ SensA!$E$2*$AF$1*P26,PlotData!$CB$4)</f>
        <v>1</v>
      </c>
      <c r="AT26" s="473">
        <f>IF(ISNUMBER(System!$C27),PlotData!Q27+ SensA!$E$2*$AF$1*Q26,PlotData!$CB$4)</f>
        <v>1</v>
      </c>
      <c r="AU26" s="473">
        <f>IF(ISNUMBER(System!$C27),PlotData!R27+ SensA!$E$2*$AF$1*R26,PlotData!$CB$4)</f>
        <v>1</v>
      </c>
      <c r="AV26" s="473">
        <f>IF(ISNUMBER(System!$C27),PlotData!S27+ SensA!$E$2*$AF$1*S26,PlotData!$CB$4)</f>
        <v>1</v>
      </c>
      <c r="AW26" s="473">
        <f>IF(ISNUMBER(System!$C27),PlotData!T27+ SensA!$E$2*$AF$1*T26,PlotData!$CB$4)</f>
        <v>1</v>
      </c>
      <c r="AX26" s="473">
        <f>IF(ISNUMBER(System!$C27),PlotData!U27+ SensA!$E$2*$AF$1*U26,PlotData!$CB$4)</f>
        <v>1</v>
      </c>
      <c r="AY26" s="473">
        <f>IF(ISNUMBER(System!$C27),PlotData!V27+ SensA!$E$2*$AF$1*V26,PlotData!$CB$4)</f>
        <v>1</v>
      </c>
      <c r="AZ26" s="473">
        <f>IF(ISNUMBER(System!$C27),PlotData!W27+ SensA!$E$2*$AF$1*W26,PlotData!$CB$4)</f>
        <v>1</v>
      </c>
      <c r="BA26" s="473">
        <f>IF(ISNUMBER(System!$C27),PlotData!X27+ SensA!$E$2*$AF$1*X26,PlotData!$CB$4)</f>
        <v>1</v>
      </c>
      <c r="BB26" s="502">
        <f>IF(ISNUMBER(System!$C27),PlotData!Y27+ SensA!$E$2*$AF$1*Y26,PlotData!$CB$4)</f>
        <v>1</v>
      </c>
      <c r="BC26" s="542">
        <f>IF(ISNUMBER(System!$C27),PlotData!Y27, PlotData!CB$4)</f>
        <v>1</v>
      </c>
      <c r="BD26" s="473">
        <f>IF(ISNUMBER(System!$C27),PlotData!O27, PlotData!$CB$4)</f>
        <v>1</v>
      </c>
      <c r="BE26" s="502">
        <f>IF(ISNUMBER(System!$C27), AR26,PlotData!$CB$4)</f>
        <v>1</v>
      </c>
    </row>
    <row r="27" spans="1:57" x14ac:dyDescent="0.35">
      <c r="A27" s="544">
        <v>25</v>
      </c>
      <c r="B27" s="501"/>
      <c r="C27" s="473"/>
      <c r="D27" s="473"/>
      <c r="E27" s="473"/>
      <c r="F27" s="473"/>
      <c r="G27" s="473"/>
      <c r="H27" s="473"/>
      <c r="I27" s="473"/>
      <c r="J27" s="473"/>
      <c r="K27" s="473"/>
      <c r="L27" s="502"/>
      <c r="N27" s="544">
        <v>25</v>
      </c>
      <c r="O27" s="501"/>
      <c r="P27" s="473"/>
      <c r="Q27" s="473"/>
      <c r="R27" s="473"/>
      <c r="S27" s="473"/>
      <c r="T27" s="473"/>
      <c r="U27" s="473"/>
      <c r="V27" s="473"/>
      <c r="W27" s="473"/>
      <c r="X27" s="473"/>
      <c r="Y27" s="502"/>
      <c r="AA27" s="515">
        <v>25</v>
      </c>
      <c r="AB27" s="501">
        <f>IF(ISNUMBER(System!$C28),PlotData!B28+SensA!$E$2* $AF$1*B27,PlotData!$CB$3)</f>
        <v>-1.5</v>
      </c>
      <c r="AC27" s="473">
        <f>IF(ISNUMBER(System!$C28),PlotData!C28+SensA!$E$2* $AF$1*C27,PlotData!$CB$3)</f>
        <v>-1.5</v>
      </c>
      <c r="AD27" s="473">
        <f>IF(ISNUMBER(System!$C28),PlotData!D28+SensA!$E$2* $AF$1*D27,PlotData!$CB$3)</f>
        <v>-1.5</v>
      </c>
      <c r="AE27" s="473">
        <f>IF(ISNUMBER(System!$C28),PlotData!E28+SensA!$E$2* $AF$1*E27,PlotData!$CB$3)</f>
        <v>-1.5</v>
      </c>
      <c r="AF27" s="473">
        <f>IF(ISNUMBER(System!$C28),PlotData!F28+SensA!$E$2* $AF$1*F27,PlotData!$CB$3)</f>
        <v>-1.5</v>
      </c>
      <c r="AG27" s="473">
        <f>IF(ISNUMBER(System!$C28),PlotData!G28+SensA!$E$2* $AF$1*G27,PlotData!$CB$3)</f>
        <v>-1.5</v>
      </c>
      <c r="AH27" s="473">
        <f>IF(ISNUMBER(System!$C28),PlotData!H28+SensA!$E$2* $AF$1*H27,PlotData!$CB$3)</f>
        <v>-1.5</v>
      </c>
      <c r="AI27" s="473">
        <f>IF(ISNUMBER(System!$C28),PlotData!I28+SensA!$E$2* $AF$1*I27,PlotData!$CB$3)</f>
        <v>-1.5</v>
      </c>
      <c r="AJ27" s="473">
        <f>IF(ISNUMBER(System!$C28),PlotData!J28+SensA!$E$2* $AF$1*J27,PlotData!$CB$3)</f>
        <v>-1.5</v>
      </c>
      <c r="AK27" s="473">
        <f>IF(ISNUMBER(System!$C28),PlotData!K28+SensA!$E$2* $AF$1*K27,PlotData!$CB$3)</f>
        <v>-1.5</v>
      </c>
      <c r="AL27" s="502">
        <f>IF(ISNUMBER(System!$C28),PlotData!L28+SensA!$E$2* $AF$1*L27,PlotData!$CB$3)</f>
        <v>-1.5</v>
      </c>
      <c r="AM27" s="542">
        <f>IF(ISNUMBER(System!$C28),PlotData!L28,PlotData!$CB$3)</f>
        <v>-1.5</v>
      </c>
      <c r="AN27" s="473">
        <f>IF(ISNUMBER(System!$C28),PlotData!B28,PlotData!$CB$3)</f>
        <v>-1.5</v>
      </c>
      <c r="AO27" s="390">
        <f>IF(ISNUMBER(System!$C28),AB27,PlotData!$CB$3)</f>
        <v>-1.5</v>
      </c>
      <c r="AQ27" s="515">
        <v>25</v>
      </c>
      <c r="AR27" s="501">
        <f>IF(ISNUMBER(System!$C28),PlotData!O28+ SensA!$E$2*$AF$1*O27,PlotData!$CB$4)</f>
        <v>1</v>
      </c>
      <c r="AS27" s="473">
        <f>IF(ISNUMBER(System!$C28),PlotData!P28+ SensA!$E$2*$AF$1*P27,PlotData!$CB$4)</f>
        <v>1</v>
      </c>
      <c r="AT27" s="473">
        <f>IF(ISNUMBER(System!$C28),PlotData!Q28+ SensA!$E$2*$AF$1*Q27,PlotData!$CB$4)</f>
        <v>1</v>
      </c>
      <c r="AU27" s="473">
        <f>IF(ISNUMBER(System!$C28),PlotData!R28+ SensA!$E$2*$AF$1*R27,PlotData!$CB$4)</f>
        <v>1</v>
      </c>
      <c r="AV27" s="473">
        <f>IF(ISNUMBER(System!$C28),PlotData!S28+ SensA!$E$2*$AF$1*S27,PlotData!$CB$4)</f>
        <v>1</v>
      </c>
      <c r="AW27" s="473">
        <f>IF(ISNUMBER(System!$C28),PlotData!T28+ SensA!$E$2*$AF$1*T27,PlotData!$CB$4)</f>
        <v>1</v>
      </c>
      <c r="AX27" s="473">
        <f>IF(ISNUMBER(System!$C28),PlotData!U28+ SensA!$E$2*$AF$1*U27,PlotData!$CB$4)</f>
        <v>1</v>
      </c>
      <c r="AY27" s="473">
        <f>IF(ISNUMBER(System!$C28),PlotData!V28+ SensA!$E$2*$AF$1*V27,PlotData!$CB$4)</f>
        <v>1</v>
      </c>
      <c r="AZ27" s="473">
        <f>IF(ISNUMBER(System!$C28),PlotData!W28+ SensA!$E$2*$AF$1*W27,PlotData!$CB$4)</f>
        <v>1</v>
      </c>
      <c r="BA27" s="473">
        <f>IF(ISNUMBER(System!$C28),PlotData!X28+ SensA!$E$2*$AF$1*X27,PlotData!$CB$4)</f>
        <v>1</v>
      </c>
      <c r="BB27" s="502">
        <f>IF(ISNUMBER(System!$C28),PlotData!Y28+ SensA!$E$2*$AF$1*Y27,PlotData!$CB$4)</f>
        <v>1</v>
      </c>
      <c r="BC27" s="542">
        <f>IF(ISNUMBER(System!$C28),PlotData!Y28, PlotData!CB$4)</f>
        <v>1</v>
      </c>
      <c r="BD27" s="473">
        <f>IF(ISNUMBER(System!$C28),PlotData!O28, PlotData!$CB$4)</f>
        <v>1</v>
      </c>
      <c r="BE27" s="502">
        <f>IF(ISNUMBER(System!$C28), AR27,PlotData!$CB$4)</f>
        <v>1</v>
      </c>
    </row>
    <row r="28" spans="1:57" x14ac:dyDescent="0.35">
      <c r="A28" s="544">
        <v>26</v>
      </c>
      <c r="B28" s="501"/>
      <c r="C28" s="473"/>
      <c r="D28" s="473"/>
      <c r="E28" s="473"/>
      <c r="F28" s="473"/>
      <c r="G28" s="473"/>
      <c r="H28" s="473"/>
      <c r="I28" s="473"/>
      <c r="J28" s="473"/>
      <c r="K28" s="473"/>
      <c r="L28" s="502"/>
      <c r="N28" s="544">
        <v>26</v>
      </c>
      <c r="O28" s="501"/>
      <c r="P28" s="473"/>
      <c r="Q28" s="473"/>
      <c r="R28" s="473"/>
      <c r="S28" s="473"/>
      <c r="T28" s="473"/>
      <c r="U28" s="473"/>
      <c r="V28" s="473"/>
      <c r="W28" s="473"/>
      <c r="X28" s="473"/>
      <c r="Y28" s="502"/>
      <c r="AA28" s="515">
        <v>26</v>
      </c>
      <c r="AB28" s="501">
        <f>IF(ISNUMBER(System!$C29),PlotData!B29+SensA!$E$2* $AF$1*B28,PlotData!$CB$3)</f>
        <v>-1.5</v>
      </c>
      <c r="AC28" s="473">
        <f>IF(ISNUMBER(System!$C29),PlotData!C29+SensA!$E$2* $AF$1*C28,PlotData!$CB$3)</f>
        <v>-1.5</v>
      </c>
      <c r="AD28" s="473">
        <f>IF(ISNUMBER(System!$C29),PlotData!D29+SensA!$E$2* $AF$1*D28,PlotData!$CB$3)</f>
        <v>-1.5</v>
      </c>
      <c r="AE28" s="473">
        <f>IF(ISNUMBER(System!$C29),PlotData!E29+SensA!$E$2* $AF$1*E28,PlotData!$CB$3)</f>
        <v>-1.5</v>
      </c>
      <c r="AF28" s="473">
        <f>IF(ISNUMBER(System!$C29),PlotData!F29+SensA!$E$2* $AF$1*F28,PlotData!$CB$3)</f>
        <v>-1.5</v>
      </c>
      <c r="AG28" s="473">
        <f>IF(ISNUMBER(System!$C29),PlotData!G29+SensA!$E$2* $AF$1*G28,PlotData!$CB$3)</f>
        <v>-1.5</v>
      </c>
      <c r="AH28" s="473">
        <f>IF(ISNUMBER(System!$C29),PlotData!H29+SensA!$E$2* $AF$1*H28,PlotData!$CB$3)</f>
        <v>-1.5</v>
      </c>
      <c r="AI28" s="473">
        <f>IF(ISNUMBER(System!$C29),PlotData!I29+SensA!$E$2* $AF$1*I28,PlotData!$CB$3)</f>
        <v>-1.5</v>
      </c>
      <c r="AJ28" s="473">
        <f>IF(ISNUMBER(System!$C29),PlotData!J29+SensA!$E$2* $AF$1*J28,PlotData!$CB$3)</f>
        <v>-1.5</v>
      </c>
      <c r="AK28" s="473">
        <f>IF(ISNUMBER(System!$C29),PlotData!K29+SensA!$E$2* $AF$1*K28,PlotData!$CB$3)</f>
        <v>-1.5</v>
      </c>
      <c r="AL28" s="502">
        <f>IF(ISNUMBER(System!$C29),PlotData!L29+SensA!$E$2* $AF$1*L28,PlotData!$CB$3)</f>
        <v>-1.5</v>
      </c>
      <c r="AM28" s="542">
        <f>IF(ISNUMBER(System!$C29),PlotData!L29,PlotData!$CB$3)</f>
        <v>-1.5</v>
      </c>
      <c r="AN28" s="473">
        <f>IF(ISNUMBER(System!$C29),PlotData!B29,PlotData!$CB$3)</f>
        <v>-1.5</v>
      </c>
      <c r="AO28" s="390">
        <f>IF(ISNUMBER(System!$C29),AB28,PlotData!$CB$3)</f>
        <v>-1.5</v>
      </c>
      <c r="AQ28" s="515">
        <v>26</v>
      </c>
      <c r="AR28" s="501">
        <f>IF(ISNUMBER(System!$C29),PlotData!O29+ SensA!$E$2*$AF$1*O28,PlotData!$CB$4)</f>
        <v>1</v>
      </c>
      <c r="AS28" s="473">
        <f>IF(ISNUMBER(System!$C29),PlotData!P29+ SensA!$E$2*$AF$1*P28,PlotData!$CB$4)</f>
        <v>1</v>
      </c>
      <c r="AT28" s="473">
        <f>IF(ISNUMBER(System!$C29),PlotData!Q29+ SensA!$E$2*$AF$1*Q28,PlotData!$CB$4)</f>
        <v>1</v>
      </c>
      <c r="AU28" s="473">
        <f>IF(ISNUMBER(System!$C29),PlotData!R29+ SensA!$E$2*$AF$1*R28,PlotData!$CB$4)</f>
        <v>1</v>
      </c>
      <c r="AV28" s="473">
        <f>IF(ISNUMBER(System!$C29),PlotData!S29+ SensA!$E$2*$AF$1*S28,PlotData!$CB$4)</f>
        <v>1</v>
      </c>
      <c r="AW28" s="473">
        <f>IF(ISNUMBER(System!$C29),PlotData!T29+ SensA!$E$2*$AF$1*T28,PlotData!$CB$4)</f>
        <v>1</v>
      </c>
      <c r="AX28" s="473">
        <f>IF(ISNUMBER(System!$C29),PlotData!U29+ SensA!$E$2*$AF$1*U28,PlotData!$CB$4)</f>
        <v>1</v>
      </c>
      <c r="AY28" s="473">
        <f>IF(ISNUMBER(System!$C29),PlotData!V29+ SensA!$E$2*$AF$1*V28,PlotData!$CB$4)</f>
        <v>1</v>
      </c>
      <c r="AZ28" s="473">
        <f>IF(ISNUMBER(System!$C29),PlotData!W29+ SensA!$E$2*$AF$1*W28,PlotData!$CB$4)</f>
        <v>1</v>
      </c>
      <c r="BA28" s="473">
        <f>IF(ISNUMBER(System!$C29),PlotData!X29+ SensA!$E$2*$AF$1*X28,PlotData!$CB$4)</f>
        <v>1</v>
      </c>
      <c r="BB28" s="502">
        <f>IF(ISNUMBER(System!$C29),PlotData!Y29+ SensA!$E$2*$AF$1*Y28,PlotData!$CB$4)</f>
        <v>1</v>
      </c>
      <c r="BC28" s="542">
        <f>IF(ISNUMBER(System!$C29),PlotData!Y29, PlotData!CB$4)</f>
        <v>1</v>
      </c>
      <c r="BD28" s="473">
        <f>IF(ISNUMBER(System!$C29),PlotData!O29, PlotData!$CB$4)</f>
        <v>1</v>
      </c>
      <c r="BE28" s="502">
        <f>IF(ISNUMBER(System!$C29), AR28,PlotData!$CB$4)</f>
        <v>1</v>
      </c>
    </row>
    <row r="29" spans="1:57" x14ac:dyDescent="0.35">
      <c r="A29" s="544">
        <v>27</v>
      </c>
      <c r="B29" s="501"/>
      <c r="C29" s="473"/>
      <c r="D29" s="473"/>
      <c r="E29" s="473"/>
      <c r="F29" s="473"/>
      <c r="G29" s="473"/>
      <c r="H29" s="473"/>
      <c r="I29" s="473"/>
      <c r="J29" s="473"/>
      <c r="K29" s="473"/>
      <c r="L29" s="502"/>
      <c r="N29" s="544">
        <v>27</v>
      </c>
      <c r="O29" s="501"/>
      <c r="P29" s="473"/>
      <c r="Q29" s="473"/>
      <c r="R29" s="473"/>
      <c r="S29" s="473"/>
      <c r="T29" s="473"/>
      <c r="U29" s="473"/>
      <c r="V29" s="473"/>
      <c r="W29" s="473"/>
      <c r="X29" s="473"/>
      <c r="Y29" s="502"/>
      <c r="AA29" s="515">
        <v>27</v>
      </c>
      <c r="AB29" s="501">
        <f>IF(ISNUMBER(System!$C30),PlotData!B30+SensA!$E$2* $AF$1*B29,PlotData!$CB$3)</f>
        <v>-1.5</v>
      </c>
      <c r="AC29" s="473">
        <f>IF(ISNUMBER(System!$C30),PlotData!C30+SensA!$E$2* $AF$1*C29,PlotData!$CB$3)</f>
        <v>-1.5</v>
      </c>
      <c r="AD29" s="473">
        <f>IF(ISNUMBER(System!$C30),PlotData!D30+SensA!$E$2* $AF$1*D29,PlotData!$CB$3)</f>
        <v>-1.5</v>
      </c>
      <c r="AE29" s="473">
        <f>IF(ISNUMBER(System!$C30),PlotData!E30+SensA!$E$2* $AF$1*E29,PlotData!$CB$3)</f>
        <v>-1.5</v>
      </c>
      <c r="AF29" s="473">
        <f>IF(ISNUMBER(System!$C30),PlotData!F30+SensA!$E$2* $AF$1*F29,PlotData!$CB$3)</f>
        <v>-1.5</v>
      </c>
      <c r="AG29" s="473">
        <f>IF(ISNUMBER(System!$C30),PlotData!G30+SensA!$E$2* $AF$1*G29,PlotData!$CB$3)</f>
        <v>-1.5</v>
      </c>
      <c r="AH29" s="473">
        <f>IF(ISNUMBER(System!$C30),PlotData!H30+SensA!$E$2* $AF$1*H29,PlotData!$CB$3)</f>
        <v>-1.5</v>
      </c>
      <c r="AI29" s="473">
        <f>IF(ISNUMBER(System!$C30),PlotData!I30+SensA!$E$2* $AF$1*I29,PlotData!$CB$3)</f>
        <v>-1.5</v>
      </c>
      <c r="AJ29" s="473">
        <f>IF(ISNUMBER(System!$C30),PlotData!J30+SensA!$E$2* $AF$1*J29,PlotData!$CB$3)</f>
        <v>-1.5</v>
      </c>
      <c r="AK29" s="473">
        <f>IF(ISNUMBER(System!$C30),PlotData!K30+SensA!$E$2* $AF$1*K29,PlotData!$CB$3)</f>
        <v>-1.5</v>
      </c>
      <c r="AL29" s="502">
        <f>IF(ISNUMBER(System!$C30),PlotData!L30+SensA!$E$2* $AF$1*L29,PlotData!$CB$3)</f>
        <v>-1.5</v>
      </c>
      <c r="AM29" s="542">
        <f>IF(ISNUMBER(System!$C30),PlotData!L30,PlotData!$CB$3)</f>
        <v>-1.5</v>
      </c>
      <c r="AN29" s="473">
        <f>IF(ISNUMBER(System!$C30),PlotData!B30,PlotData!$CB$3)</f>
        <v>-1.5</v>
      </c>
      <c r="AO29" s="390">
        <f>IF(ISNUMBER(System!$C30),AB29,PlotData!$CB$3)</f>
        <v>-1.5</v>
      </c>
      <c r="AQ29" s="515">
        <v>27</v>
      </c>
      <c r="AR29" s="501">
        <f>IF(ISNUMBER(System!$C30),PlotData!O30+ SensA!$E$2*$AF$1*O29,PlotData!$CB$4)</f>
        <v>1</v>
      </c>
      <c r="AS29" s="473">
        <f>IF(ISNUMBER(System!$C30),PlotData!P30+ SensA!$E$2*$AF$1*P29,PlotData!$CB$4)</f>
        <v>1</v>
      </c>
      <c r="AT29" s="473">
        <f>IF(ISNUMBER(System!$C30),PlotData!Q30+ SensA!$E$2*$AF$1*Q29,PlotData!$CB$4)</f>
        <v>1</v>
      </c>
      <c r="AU29" s="473">
        <f>IF(ISNUMBER(System!$C30),PlotData!R30+ SensA!$E$2*$AF$1*R29,PlotData!$CB$4)</f>
        <v>1</v>
      </c>
      <c r="AV29" s="473">
        <f>IF(ISNUMBER(System!$C30),PlotData!S30+ SensA!$E$2*$AF$1*S29,PlotData!$CB$4)</f>
        <v>1</v>
      </c>
      <c r="AW29" s="473">
        <f>IF(ISNUMBER(System!$C30),PlotData!T30+ SensA!$E$2*$AF$1*T29,PlotData!$CB$4)</f>
        <v>1</v>
      </c>
      <c r="AX29" s="473">
        <f>IF(ISNUMBER(System!$C30),PlotData!U30+ SensA!$E$2*$AF$1*U29,PlotData!$CB$4)</f>
        <v>1</v>
      </c>
      <c r="AY29" s="473">
        <f>IF(ISNUMBER(System!$C30),PlotData!V30+ SensA!$E$2*$AF$1*V29,PlotData!$CB$4)</f>
        <v>1</v>
      </c>
      <c r="AZ29" s="473">
        <f>IF(ISNUMBER(System!$C30),PlotData!W30+ SensA!$E$2*$AF$1*W29,PlotData!$CB$4)</f>
        <v>1</v>
      </c>
      <c r="BA29" s="473">
        <f>IF(ISNUMBER(System!$C30),PlotData!X30+ SensA!$E$2*$AF$1*X29,PlotData!$CB$4)</f>
        <v>1</v>
      </c>
      <c r="BB29" s="502">
        <f>IF(ISNUMBER(System!$C30),PlotData!Y30+ SensA!$E$2*$AF$1*Y29,PlotData!$CB$4)</f>
        <v>1</v>
      </c>
      <c r="BC29" s="542">
        <f>IF(ISNUMBER(System!$C30),PlotData!Y30, PlotData!CB$4)</f>
        <v>1</v>
      </c>
      <c r="BD29" s="473">
        <f>IF(ISNUMBER(System!$C30),PlotData!O30, PlotData!$CB$4)</f>
        <v>1</v>
      </c>
      <c r="BE29" s="502">
        <f>IF(ISNUMBER(System!$C30), AR29,PlotData!$CB$4)</f>
        <v>1</v>
      </c>
    </row>
    <row r="30" spans="1:57" x14ac:dyDescent="0.35">
      <c r="A30" s="544">
        <v>28</v>
      </c>
      <c r="B30" s="501"/>
      <c r="C30" s="473"/>
      <c r="D30" s="473"/>
      <c r="E30" s="473"/>
      <c r="F30" s="473"/>
      <c r="G30" s="473"/>
      <c r="H30" s="473"/>
      <c r="I30" s="473"/>
      <c r="J30" s="473"/>
      <c r="K30" s="473"/>
      <c r="L30" s="502"/>
      <c r="N30" s="544">
        <v>28</v>
      </c>
      <c r="O30" s="501"/>
      <c r="P30" s="473"/>
      <c r="Q30" s="473"/>
      <c r="R30" s="473"/>
      <c r="S30" s="473"/>
      <c r="T30" s="473"/>
      <c r="U30" s="473"/>
      <c r="V30" s="473"/>
      <c r="W30" s="473"/>
      <c r="X30" s="473"/>
      <c r="Y30" s="502"/>
      <c r="AA30" s="515">
        <v>28</v>
      </c>
      <c r="AB30" s="501">
        <f>IF(ISNUMBER(System!$C31),PlotData!B31+SensA!$E$2* $AF$1*B30,PlotData!$CB$3)</f>
        <v>-1.5</v>
      </c>
      <c r="AC30" s="473">
        <f>IF(ISNUMBER(System!$C31),PlotData!C31+SensA!$E$2* $AF$1*C30,PlotData!$CB$3)</f>
        <v>-1.5</v>
      </c>
      <c r="AD30" s="473">
        <f>IF(ISNUMBER(System!$C31),PlotData!D31+SensA!$E$2* $AF$1*D30,PlotData!$CB$3)</f>
        <v>-1.5</v>
      </c>
      <c r="AE30" s="473">
        <f>IF(ISNUMBER(System!$C31),PlotData!E31+SensA!$E$2* $AF$1*E30,PlotData!$CB$3)</f>
        <v>-1.5</v>
      </c>
      <c r="AF30" s="473">
        <f>IF(ISNUMBER(System!$C31),PlotData!F31+SensA!$E$2* $AF$1*F30,PlotData!$CB$3)</f>
        <v>-1.5</v>
      </c>
      <c r="AG30" s="473">
        <f>IF(ISNUMBER(System!$C31),PlotData!G31+SensA!$E$2* $AF$1*G30,PlotData!$CB$3)</f>
        <v>-1.5</v>
      </c>
      <c r="AH30" s="473">
        <f>IF(ISNUMBER(System!$C31),PlotData!H31+SensA!$E$2* $AF$1*H30,PlotData!$CB$3)</f>
        <v>-1.5</v>
      </c>
      <c r="AI30" s="473">
        <f>IF(ISNUMBER(System!$C31),PlotData!I31+SensA!$E$2* $AF$1*I30,PlotData!$CB$3)</f>
        <v>-1.5</v>
      </c>
      <c r="AJ30" s="473">
        <f>IF(ISNUMBER(System!$C31),PlotData!J31+SensA!$E$2* $AF$1*J30,PlotData!$CB$3)</f>
        <v>-1.5</v>
      </c>
      <c r="AK30" s="473">
        <f>IF(ISNUMBER(System!$C31),PlotData!K31+SensA!$E$2* $AF$1*K30,PlotData!$CB$3)</f>
        <v>-1.5</v>
      </c>
      <c r="AL30" s="502">
        <f>IF(ISNUMBER(System!$C31),PlotData!L31+SensA!$E$2* $AF$1*L30,PlotData!$CB$3)</f>
        <v>-1.5</v>
      </c>
      <c r="AM30" s="542">
        <f>IF(ISNUMBER(System!$C31),PlotData!L31,PlotData!$CB$3)</f>
        <v>-1.5</v>
      </c>
      <c r="AN30" s="473">
        <f>IF(ISNUMBER(System!$C31),PlotData!B31,PlotData!$CB$3)</f>
        <v>-1.5</v>
      </c>
      <c r="AO30" s="390">
        <f>IF(ISNUMBER(System!$C31),AB30,PlotData!$CB$3)</f>
        <v>-1.5</v>
      </c>
      <c r="AQ30" s="515">
        <v>28</v>
      </c>
      <c r="AR30" s="501">
        <f>IF(ISNUMBER(System!$C31),PlotData!O31+ SensA!$E$2*$AF$1*O30,PlotData!$CB$4)</f>
        <v>1</v>
      </c>
      <c r="AS30" s="473">
        <f>IF(ISNUMBER(System!$C31),PlotData!P31+ SensA!$E$2*$AF$1*P30,PlotData!$CB$4)</f>
        <v>1</v>
      </c>
      <c r="AT30" s="473">
        <f>IF(ISNUMBER(System!$C31),PlotData!Q31+ SensA!$E$2*$AF$1*Q30,PlotData!$CB$4)</f>
        <v>1</v>
      </c>
      <c r="AU30" s="473">
        <f>IF(ISNUMBER(System!$C31),PlotData!R31+ SensA!$E$2*$AF$1*R30,PlotData!$CB$4)</f>
        <v>1</v>
      </c>
      <c r="AV30" s="473">
        <f>IF(ISNUMBER(System!$C31),PlotData!S31+ SensA!$E$2*$AF$1*S30,PlotData!$CB$4)</f>
        <v>1</v>
      </c>
      <c r="AW30" s="473">
        <f>IF(ISNUMBER(System!$C31),PlotData!T31+ SensA!$E$2*$AF$1*T30,PlotData!$CB$4)</f>
        <v>1</v>
      </c>
      <c r="AX30" s="473">
        <f>IF(ISNUMBER(System!$C31),PlotData!U31+ SensA!$E$2*$AF$1*U30,PlotData!$CB$4)</f>
        <v>1</v>
      </c>
      <c r="AY30" s="473">
        <f>IF(ISNUMBER(System!$C31),PlotData!V31+ SensA!$E$2*$AF$1*V30,PlotData!$CB$4)</f>
        <v>1</v>
      </c>
      <c r="AZ30" s="473">
        <f>IF(ISNUMBER(System!$C31),PlotData!W31+ SensA!$E$2*$AF$1*W30,PlotData!$CB$4)</f>
        <v>1</v>
      </c>
      <c r="BA30" s="473">
        <f>IF(ISNUMBER(System!$C31),PlotData!X31+ SensA!$E$2*$AF$1*X30,PlotData!$CB$4)</f>
        <v>1</v>
      </c>
      <c r="BB30" s="502">
        <f>IF(ISNUMBER(System!$C31),PlotData!Y31+ SensA!$E$2*$AF$1*Y30,PlotData!$CB$4)</f>
        <v>1</v>
      </c>
      <c r="BC30" s="542">
        <f>IF(ISNUMBER(System!$C31),PlotData!Y31, PlotData!CB$4)</f>
        <v>1</v>
      </c>
      <c r="BD30" s="473">
        <f>IF(ISNUMBER(System!$C31),PlotData!O31, PlotData!$CB$4)</f>
        <v>1</v>
      </c>
      <c r="BE30" s="502">
        <f>IF(ISNUMBER(System!$C31), AR30,PlotData!$CB$4)</f>
        <v>1</v>
      </c>
    </row>
    <row r="31" spans="1:57" x14ac:dyDescent="0.35">
      <c r="A31" s="544">
        <v>29</v>
      </c>
      <c r="B31" s="501"/>
      <c r="C31" s="473"/>
      <c r="D31" s="473"/>
      <c r="E31" s="473"/>
      <c r="F31" s="473"/>
      <c r="G31" s="473"/>
      <c r="H31" s="473"/>
      <c r="I31" s="473"/>
      <c r="J31" s="473"/>
      <c r="K31" s="473"/>
      <c r="L31" s="502"/>
      <c r="N31" s="544">
        <v>29</v>
      </c>
      <c r="O31" s="501"/>
      <c r="P31" s="473"/>
      <c r="Q31" s="473"/>
      <c r="R31" s="473"/>
      <c r="S31" s="473"/>
      <c r="T31" s="473"/>
      <c r="U31" s="473"/>
      <c r="V31" s="473"/>
      <c r="W31" s="473"/>
      <c r="X31" s="473"/>
      <c r="Y31" s="502"/>
      <c r="AA31" s="515">
        <v>29</v>
      </c>
      <c r="AB31" s="501">
        <f>IF(ISNUMBER(System!$C32),PlotData!B32+SensA!$E$2* $AF$1*B31,PlotData!$CB$3)</f>
        <v>-1.5</v>
      </c>
      <c r="AC31" s="473">
        <f>IF(ISNUMBER(System!$C32),PlotData!C32+SensA!$E$2* $AF$1*C31,PlotData!$CB$3)</f>
        <v>-1.5</v>
      </c>
      <c r="AD31" s="473">
        <f>IF(ISNUMBER(System!$C32),PlotData!D32+SensA!$E$2* $AF$1*D31,PlotData!$CB$3)</f>
        <v>-1.5</v>
      </c>
      <c r="AE31" s="473">
        <f>IF(ISNUMBER(System!$C32),PlotData!E32+SensA!$E$2* $AF$1*E31,PlotData!$CB$3)</f>
        <v>-1.5</v>
      </c>
      <c r="AF31" s="473">
        <f>IF(ISNUMBER(System!$C32),PlotData!F32+SensA!$E$2* $AF$1*F31,PlotData!$CB$3)</f>
        <v>-1.5</v>
      </c>
      <c r="AG31" s="473">
        <f>IF(ISNUMBER(System!$C32),PlotData!G32+SensA!$E$2* $AF$1*G31,PlotData!$CB$3)</f>
        <v>-1.5</v>
      </c>
      <c r="AH31" s="473">
        <f>IF(ISNUMBER(System!$C32),PlotData!H32+SensA!$E$2* $AF$1*H31,PlotData!$CB$3)</f>
        <v>-1.5</v>
      </c>
      <c r="AI31" s="473">
        <f>IF(ISNUMBER(System!$C32),PlotData!I32+SensA!$E$2* $AF$1*I31,PlotData!$CB$3)</f>
        <v>-1.5</v>
      </c>
      <c r="AJ31" s="473">
        <f>IF(ISNUMBER(System!$C32),PlotData!J32+SensA!$E$2* $AF$1*J31,PlotData!$CB$3)</f>
        <v>-1.5</v>
      </c>
      <c r="AK31" s="473">
        <f>IF(ISNUMBER(System!$C32),PlotData!K32+SensA!$E$2* $AF$1*K31,PlotData!$CB$3)</f>
        <v>-1.5</v>
      </c>
      <c r="AL31" s="502">
        <f>IF(ISNUMBER(System!$C32),PlotData!L32+SensA!$E$2* $AF$1*L31,PlotData!$CB$3)</f>
        <v>-1.5</v>
      </c>
      <c r="AM31" s="542">
        <f>IF(ISNUMBER(System!$C32),PlotData!L32,PlotData!$CB$3)</f>
        <v>-1.5</v>
      </c>
      <c r="AN31" s="473">
        <f>IF(ISNUMBER(System!$C32),PlotData!B32,PlotData!$CB$3)</f>
        <v>-1.5</v>
      </c>
      <c r="AO31" s="390">
        <f>IF(ISNUMBER(System!$C32),AB31,PlotData!$CB$3)</f>
        <v>-1.5</v>
      </c>
      <c r="AQ31" s="515">
        <v>29</v>
      </c>
      <c r="AR31" s="501">
        <f>IF(ISNUMBER(System!$C32),PlotData!O32+ SensA!$E$2*$AF$1*O31,PlotData!$CB$4)</f>
        <v>1</v>
      </c>
      <c r="AS31" s="473">
        <f>IF(ISNUMBER(System!$C32),PlotData!P32+ SensA!$E$2*$AF$1*P31,PlotData!$CB$4)</f>
        <v>1</v>
      </c>
      <c r="AT31" s="473">
        <f>IF(ISNUMBER(System!$C32),PlotData!Q32+ SensA!$E$2*$AF$1*Q31,PlotData!$CB$4)</f>
        <v>1</v>
      </c>
      <c r="AU31" s="473">
        <f>IF(ISNUMBER(System!$C32),PlotData!R32+ SensA!$E$2*$AF$1*R31,PlotData!$CB$4)</f>
        <v>1</v>
      </c>
      <c r="AV31" s="473">
        <f>IF(ISNUMBER(System!$C32),PlotData!S32+ SensA!$E$2*$AF$1*S31,PlotData!$CB$4)</f>
        <v>1</v>
      </c>
      <c r="AW31" s="473">
        <f>IF(ISNUMBER(System!$C32),PlotData!T32+ SensA!$E$2*$AF$1*T31,PlotData!$CB$4)</f>
        <v>1</v>
      </c>
      <c r="AX31" s="473">
        <f>IF(ISNUMBER(System!$C32),PlotData!U32+ SensA!$E$2*$AF$1*U31,PlotData!$CB$4)</f>
        <v>1</v>
      </c>
      <c r="AY31" s="473">
        <f>IF(ISNUMBER(System!$C32),PlotData!V32+ SensA!$E$2*$AF$1*V31,PlotData!$CB$4)</f>
        <v>1</v>
      </c>
      <c r="AZ31" s="473">
        <f>IF(ISNUMBER(System!$C32),PlotData!W32+ SensA!$E$2*$AF$1*W31,PlotData!$CB$4)</f>
        <v>1</v>
      </c>
      <c r="BA31" s="473">
        <f>IF(ISNUMBER(System!$C32),PlotData!X32+ SensA!$E$2*$AF$1*X31,PlotData!$CB$4)</f>
        <v>1</v>
      </c>
      <c r="BB31" s="502">
        <f>IF(ISNUMBER(System!$C32),PlotData!Y32+ SensA!$E$2*$AF$1*Y31,PlotData!$CB$4)</f>
        <v>1</v>
      </c>
      <c r="BC31" s="542">
        <f>IF(ISNUMBER(System!$C32),PlotData!Y32, PlotData!CB$4)</f>
        <v>1</v>
      </c>
      <c r="BD31" s="473">
        <f>IF(ISNUMBER(System!$C32),PlotData!O32, PlotData!$CB$4)</f>
        <v>1</v>
      </c>
      <c r="BE31" s="502">
        <f>IF(ISNUMBER(System!$C32), AR31,PlotData!$CB$4)</f>
        <v>1</v>
      </c>
    </row>
    <row r="32" spans="1:57" x14ac:dyDescent="0.35">
      <c r="A32" s="544">
        <v>30</v>
      </c>
      <c r="B32" s="501"/>
      <c r="C32" s="473"/>
      <c r="D32" s="473"/>
      <c r="E32" s="473"/>
      <c r="F32" s="473"/>
      <c r="G32" s="473"/>
      <c r="H32" s="473"/>
      <c r="I32" s="473"/>
      <c r="J32" s="473"/>
      <c r="K32" s="473"/>
      <c r="L32" s="502"/>
      <c r="N32" s="544">
        <v>30</v>
      </c>
      <c r="O32" s="501"/>
      <c r="P32" s="473"/>
      <c r="Q32" s="473"/>
      <c r="R32" s="473"/>
      <c r="S32" s="473"/>
      <c r="T32" s="473"/>
      <c r="U32" s="473"/>
      <c r="V32" s="473"/>
      <c r="W32" s="473"/>
      <c r="X32" s="473"/>
      <c r="Y32" s="502"/>
      <c r="AA32" s="515">
        <v>30</v>
      </c>
      <c r="AB32" s="501">
        <f>IF(ISNUMBER(System!$C33),PlotData!B33+SensA!$E$2* $AF$1*B32,PlotData!$CB$3)</f>
        <v>-1.5</v>
      </c>
      <c r="AC32" s="473">
        <f>IF(ISNUMBER(System!$C33),PlotData!C33+SensA!$E$2* $AF$1*C32,PlotData!$CB$3)</f>
        <v>-1.5</v>
      </c>
      <c r="AD32" s="473">
        <f>IF(ISNUMBER(System!$C33),PlotData!D33+SensA!$E$2* $AF$1*D32,PlotData!$CB$3)</f>
        <v>-1.5</v>
      </c>
      <c r="AE32" s="473">
        <f>IF(ISNUMBER(System!$C33),PlotData!E33+SensA!$E$2* $AF$1*E32,PlotData!$CB$3)</f>
        <v>-1.5</v>
      </c>
      <c r="AF32" s="473">
        <f>IF(ISNUMBER(System!$C33),PlotData!F33+SensA!$E$2* $AF$1*F32,PlotData!$CB$3)</f>
        <v>-1.5</v>
      </c>
      <c r="AG32" s="473">
        <f>IF(ISNUMBER(System!$C33),PlotData!G33+SensA!$E$2* $AF$1*G32,PlotData!$CB$3)</f>
        <v>-1.5</v>
      </c>
      <c r="AH32" s="473">
        <f>IF(ISNUMBER(System!$C33),PlotData!H33+SensA!$E$2* $AF$1*H32,PlotData!$CB$3)</f>
        <v>-1.5</v>
      </c>
      <c r="AI32" s="473">
        <f>IF(ISNUMBER(System!$C33),PlotData!I33+SensA!$E$2* $AF$1*I32,PlotData!$CB$3)</f>
        <v>-1.5</v>
      </c>
      <c r="AJ32" s="473">
        <f>IF(ISNUMBER(System!$C33),PlotData!J33+SensA!$E$2* $AF$1*J32,PlotData!$CB$3)</f>
        <v>-1.5</v>
      </c>
      <c r="AK32" s="473">
        <f>IF(ISNUMBER(System!$C33),PlotData!K33+SensA!$E$2* $AF$1*K32,PlotData!$CB$3)</f>
        <v>-1.5</v>
      </c>
      <c r="AL32" s="502">
        <f>IF(ISNUMBER(System!$C33),PlotData!L33+SensA!$E$2* $AF$1*L32,PlotData!$CB$3)</f>
        <v>-1.5</v>
      </c>
      <c r="AM32" s="542">
        <f>IF(ISNUMBER(System!$C33),PlotData!L33,PlotData!$CB$3)</f>
        <v>-1.5</v>
      </c>
      <c r="AN32" s="473">
        <f>IF(ISNUMBER(System!$C33),PlotData!B33,PlotData!$CB$3)</f>
        <v>-1.5</v>
      </c>
      <c r="AO32" s="390">
        <f>IF(ISNUMBER(System!$C33),AB32,PlotData!$CB$3)</f>
        <v>-1.5</v>
      </c>
      <c r="AQ32" s="515">
        <v>30</v>
      </c>
      <c r="AR32" s="501">
        <f>IF(ISNUMBER(System!$C33),PlotData!O33+ SensA!$E$2*$AF$1*O32,PlotData!$CB$4)</f>
        <v>1</v>
      </c>
      <c r="AS32" s="473">
        <f>IF(ISNUMBER(System!$C33),PlotData!P33+ SensA!$E$2*$AF$1*P32,PlotData!$CB$4)</f>
        <v>1</v>
      </c>
      <c r="AT32" s="473">
        <f>IF(ISNUMBER(System!$C33),PlotData!Q33+ SensA!$E$2*$AF$1*Q32,PlotData!$CB$4)</f>
        <v>1</v>
      </c>
      <c r="AU32" s="473">
        <f>IF(ISNUMBER(System!$C33),PlotData!R33+ SensA!$E$2*$AF$1*R32,PlotData!$CB$4)</f>
        <v>1</v>
      </c>
      <c r="AV32" s="473">
        <f>IF(ISNUMBER(System!$C33),PlotData!S33+ SensA!$E$2*$AF$1*S32,PlotData!$CB$4)</f>
        <v>1</v>
      </c>
      <c r="AW32" s="473">
        <f>IF(ISNUMBER(System!$C33),PlotData!T33+ SensA!$E$2*$AF$1*T32,PlotData!$CB$4)</f>
        <v>1</v>
      </c>
      <c r="AX32" s="473">
        <f>IF(ISNUMBER(System!$C33),PlotData!U33+ SensA!$E$2*$AF$1*U32,PlotData!$CB$4)</f>
        <v>1</v>
      </c>
      <c r="AY32" s="473">
        <f>IF(ISNUMBER(System!$C33),PlotData!V33+ SensA!$E$2*$AF$1*V32,PlotData!$CB$4)</f>
        <v>1</v>
      </c>
      <c r="AZ32" s="473">
        <f>IF(ISNUMBER(System!$C33),PlotData!W33+ SensA!$E$2*$AF$1*W32,PlotData!$CB$4)</f>
        <v>1</v>
      </c>
      <c r="BA32" s="473">
        <f>IF(ISNUMBER(System!$C33),PlotData!X33+ SensA!$E$2*$AF$1*X32,PlotData!$CB$4)</f>
        <v>1</v>
      </c>
      <c r="BB32" s="502">
        <f>IF(ISNUMBER(System!$C33),PlotData!Y33+ SensA!$E$2*$AF$1*Y32,PlotData!$CB$4)</f>
        <v>1</v>
      </c>
      <c r="BC32" s="542">
        <f>IF(ISNUMBER(System!$C33),PlotData!Y33, PlotData!CB$4)</f>
        <v>1</v>
      </c>
      <c r="BD32" s="473">
        <f>IF(ISNUMBER(System!$C33),PlotData!O33, PlotData!$CB$4)</f>
        <v>1</v>
      </c>
      <c r="BE32" s="502">
        <f>IF(ISNUMBER(System!$C33), AR32,PlotData!$CB$4)</f>
        <v>1</v>
      </c>
    </row>
    <row r="33" spans="1:57" x14ac:dyDescent="0.35">
      <c r="A33" s="544">
        <v>31</v>
      </c>
      <c r="B33" s="501"/>
      <c r="C33" s="473"/>
      <c r="D33" s="473"/>
      <c r="E33" s="473"/>
      <c r="F33" s="473"/>
      <c r="G33" s="473"/>
      <c r="H33" s="473"/>
      <c r="I33" s="473"/>
      <c r="J33" s="473"/>
      <c r="K33" s="473"/>
      <c r="L33" s="502"/>
      <c r="N33" s="544">
        <v>31</v>
      </c>
      <c r="O33" s="501"/>
      <c r="P33" s="473"/>
      <c r="Q33" s="473"/>
      <c r="R33" s="473"/>
      <c r="S33" s="473"/>
      <c r="T33" s="473"/>
      <c r="U33" s="473"/>
      <c r="V33" s="473"/>
      <c r="W33" s="473"/>
      <c r="X33" s="473"/>
      <c r="Y33" s="502"/>
      <c r="AA33" s="515">
        <v>31</v>
      </c>
      <c r="AB33" s="501">
        <f>IF(ISNUMBER(System!$C34),PlotData!B34+SensA!$E$2* $AF$1*B33,PlotData!$CB$3)</f>
        <v>-1.5</v>
      </c>
      <c r="AC33" s="473">
        <f>IF(ISNUMBER(System!$C34),PlotData!C34+SensA!$E$2* $AF$1*C33,PlotData!$CB$3)</f>
        <v>-1.5</v>
      </c>
      <c r="AD33" s="473">
        <f>IF(ISNUMBER(System!$C34),PlotData!D34+SensA!$E$2* $AF$1*D33,PlotData!$CB$3)</f>
        <v>-1.5</v>
      </c>
      <c r="AE33" s="473">
        <f>IF(ISNUMBER(System!$C34),PlotData!E34+SensA!$E$2* $AF$1*E33,PlotData!$CB$3)</f>
        <v>-1.5</v>
      </c>
      <c r="AF33" s="473">
        <f>IF(ISNUMBER(System!$C34),PlotData!F34+SensA!$E$2* $AF$1*F33,PlotData!$CB$3)</f>
        <v>-1.5</v>
      </c>
      <c r="AG33" s="473">
        <f>IF(ISNUMBER(System!$C34),PlotData!G34+SensA!$E$2* $AF$1*G33,PlotData!$CB$3)</f>
        <v>-1.5</v>
      </c>
      <c r="AH33" s="473">
        <f>IF(ISNUMBER(System!$C34),PlotData!H34+SensA!$E$2* $AF$1*H33,PlotData!$CB$3)</f>
        <v>-1.5</v>
      </c>
      <c r="AI33" s="473">
        <f>IF(ISNUMBER(System!$C34),PlotData!I34+SensA!$E$2* $AF$1*I33,PlotData!$CB$3)</f>
        <v>-1.5</v>
      </c>
      <c r="AJ33" s="473">
        <f>IF(ISNUMBER(System!$C34),PlotData!J34+SensA!$E$2* $AF$1*J33,PlotData!$CB$3)</f>
        <v>-1.5</v>
      </c>
      <c r="AK33" s="473">
        <f>IF(ISNUMBER(System!$C34),PlotData!K34+SensA!$E$2* $AF$1*K33,PlotData!$CB$3)</f>
        <v>-1.5</v>
      </c>
      <c r="AL33" s="502">
        <f>IF(ISNUMBER(System!$C34),PlotData!L34+SensA!$E$2* $AF$1*L33,PlotData!$CB$3)</f>
        <v>-1.5</v>
      </c>
      <c r="AM33" s="542">
        <f>IF(ISNUMBER(System!$C34),PlotData!L34,PlotData!$CB$3)</f>
        <v>-1.5</v>
      </c>
      <c r="AN33" s="473">
        <f>IF(ISNUMBER(System!$C34),PlotData!B34,PlotData!$CB$3)</f>
        <v>-1.5</v>
      </c>
      <c r="AO33" s="390">
        <f>IF(ISNUMBER(System!$C34),AB33,PlotData!$CB$3)</f>
        <v>-1.5</v>
      </c>
      <c r="AQ33" s="515">
        <v>31</v>
      </c>
      <c r="AR33" s="501">
        <f>IF(ISNUMBER(System!$C34),PlotData!O34+ SensA!$E$2*$AF$1*O33,PlotData!$CB$4)</f>
        <v>1</v>
      </c>
      <c r="AS33" s="473">
        <f>IF(ISNUMBER(System!$C34),PlotData!P34+ SensA!$E$2*$AF$1*P33,PlotData!$CB$4)</f>
        <v>1</v>
      </c>
      <c r="AT33" s="473">
        <f>IF(ISNUMBER(System!$C34),PlotData!Q34+ SensA!$E$2*$AF$1*Q33,PlotData!$CB$4)</f>
        <v>1</v>
      </c>
      <c r="AU33" s="473">
        <f>IF(ISNUMBER(System!$C34),PlotData!R34+ SensA!$E$2*$AF$1*R33,PlotData!$CB$4)</f>
        <v>1</v>
      </c>
      <c r="AV33" s="473">
        <f>IF(ISNUMBER(System!$C34),PlotData!S34+ SensA!$E$2*$AF$1*S33,PlotData!$CB$4)</f>
        <v>1</v>
      </c>
      <c r="AW33" s="473">
        <f>IF(ISNUMBER(System!$C34),PlotData!T34+ SensA!$E$2*$AF$1*T33,PlotData!$CB$4)</f>
        <v>1</v>
      </c>
      <c r="AX33" s="473">
        <f>IF(ISNUMBER(System!$C34),PlotData!U34+ SensA!$E$2*$AF$1*U33,PlotData!$CB$4)</f>
        <v>1</v>
      </c>
      <c r="AY33" s="473">
        <f>IF(ISNUMBER(System!$C34),PlotData!V34+ SensA!$E$2*$AF$1*V33,PlotData!$CB$4)</f>
        <v>1</v>
      </c>
      <c r="AZ33" s="473">
        <f>IF(ISNUMBER(System!$C34),PlotData!W34+ SensA!$E$2*$AF$1*W33,PlotData!$CB$4)</f>
        <v>1</v>
      </c>
      <c r="BA33" s="473">
        <f>IF(ISNUMBER(System!$C34),PlotData!X34+ SensA!$E$2*$AF$1*X33,PlotData!$CB$4)</f>
        <v>1</v>
      </c>
      <c r="BB33" s="502">
        <f>IF(ISNUMBER(System!$C34),PlotData!Y34+ SensA!$E$2*$AF$1*Y33,PlotData!$CB$4)</f>
        <v>1</v>
      </c>
      <c r="BC33" s="542">
        <f>IF(ISNUMBER(System!$C34),PlotData!Y34, PlotData!CB$4)</f>
        <v>1</v>
      </c>
      <c r="BD33" s="473">
        <f>IF(ISNUMBER(System!$C34),PlotData!O34, PlotData!$CB$4)</f>
        <v>1</v>
      </c>
      <c r="BE33" s="502">
        <f>IF(ISNUMBER(System!$C34), AR33,PlotData!$CB$4)</f>
        <v>1</v>
      </c>
    </row>
    <row r="34" spans="1:57" x14ac:dyDescent="0.35">
      <c r="A34" s="544">
        <v>32</v>
      </c>
      <c r="B34" s="501"/>
      <c r="C34" s="473"/>
      <c r="D34" s="473"/>
      <c r="E34" s="473"/>
      <c r="F34" s="473"/>
      <c r="G34" s="473"/>
      <c r="H34" s="473"/>
      <c r="I34" s="473"/>
      <c r="J34" s="473"/>
      <c r="K34" s="473"/>
      <c r="L34" s="502"/>
      <c r="N34" s="544">
        <v>32</v>
      </c>
      <c r="O34" s="501"/>
      <c r="P34" s="473"/>
      <c r="Q34" s="473"/>
      <c r="R34" s="473"/>
      <c r="S34" s="473"/>
      <c r="T34" s="473"/>
      <c r="U34" s="473"/>
      <c r="V34" s="473"/>
      <c r="W34" s="473"/>
      <c r="X34" s="473"/>
      <c r="Y34" s="502"/>
      <c r="AA34" s="515">
        <v>32</v>
      </c>
      <c r="AB34" s="501">
        <f>IF(ISNUMBER(System!$C35),PlotData!B35+SensA!$E$2* $AF$1*B34,PlotData!$CB$3)</f>
        <v>-1.5</v>
      </c>
      <c r="AC34" s="473">
        <f>IF(ISNUMBER(System!$C35),PlotData!C35+SensA!$E$2* $AF$1*C34,PlotData!$CB$3)</f>
        <v>-1.5</v>
      </c>
      <c r="AD34" s="473">
        <f>IF(ISNUMBER(System!$C35),PlotData!D35+SensA!$E$2* $AF$1*D34,PlotData!$CB$3)</f>
        <v>-1.5</v>
      </c>
      <c r="AE34" s="473">
        <f>IF(ISNUMBER(System!$C35),PlotData!E35+SensA!$E$2* $AF$1*E34,PlotData!$CB$3)</f>
        <v>-1.5</v>
      </c>
      <c r="AF34" s="473">
        <f>IF(ISNUMBER(System!$C35),PlotData!F35+SensA!$E$2* $AF$1*F34,PlotData!$CB$3)</f>
        <v>-1.5</v>
      </c>
      <c r="AG34" s="473">
        <f>IF(ISNUMBER(System!$C35),PlotData!G35+SensA!$E$2* $AF$1*G34,PlotData!$CB$3)</f>
        <v>-1.5</v>
      </c>
      <c r="AH34" s="473">
        <f>IF(ISNUMBER(System!$C35),PlotData!H35+SensA!$E$2* $AF$1*H34,PlotData!$CB$3)</f>
        <v>-1.5</v>
      </c>
      <c r="AI34" s="473">
        <f>IF(ISNUMBER(System!$C35),PlotData!I35+SensA!$E$2* $AF$1*I34,PlotData!$CB$3)</f>
        <v>-1.5</v>
      </c>
      <c r="AJ34" s="473">
        <f>IF(ISNUMBER(System!$C35),PlotData!J35+SensA!$E$2* $AF$1*J34,PlotData!$CB$3)</f>
        <v>-1.5</v>
      </c>
      <c r="AK34" s="473">
        <f>IF(ISNUMBER(System!$C35),PlotData!K35+SensA!$E$2* $AF$1*K34,PlotData!$CB$3)</f>
        <v>-1.5</v>
      </c>
      <c r="AL34" s="502">
        <f>IF(ISNUMBER(System!$C35),PlotData!L35+SensA!$E$2* $AF$1*L34,PlotData!$CB$3)</f>
        <v>-1.5</v>
      </c>
      <c r="AM34" s="542">
        <f>IF(ISNUMBER(System!$C35),PlotData!L35,PlotData!$CB$3)</f>
        <v>-1.5</v>
      </c>
      <c r="AN34" s="473">
        <f>IF(ISNUMBER(System!$C35),PlotData!B35,PlotData!$CB$3)</f>
        <v>-1.5</v>
      </c>
      <c r="AO34" s="390">
        <f>IF(ISNUMBER(System!$C35),AB34,PlotData!$CB$3)</f>
        <v>-1.5</v>
      </c>
      <c r="AQ34" s="515">
        <v>32</v>
      </c>
      <c r="AR34" s="501">
        <f>IF(ISNUMBER(System!$C35),PlotData!O35+ SensA!$E$2*$AF$1*O34,PlotData!$CB$4)</f>
        <v>1</v>
      </c>
      <c r="AS34" s="473">
        <f>IF(ISNUMBER(System!$C35),PlotData!P35+ SensA!$E$2*$AF$1*P34,PlotData!$CB$4)</f>
        <v>1</v>
      </c>
      <c r="AT34" s="473">
        <f>IF(ISNUMBER(System!$C35),PlotData!Q35+ SensA!$E$2*$AF$1*Q34,PlotData!$CB$4)</f>
        <v>1</v>
      </c>
      <c r="AU34" s="473">
        <f>IF(ISNUMBER(System!$C35),PlotData!R35+ SensA!$E$2*$AF$1*R34,PlotData!$CB$4)</f>
        <v>1</v>
      </c>
      <c r="AV34" s="473">
        <f>IF(ISNUMBER(System!$C35),PlotData!S35+ SensA!$E$2*$AF$1*S34,PlotData!$CB$4)</f>
        <v>1</v>
      </c>
      <c r="AW34" s="473">
        <f>IF(ISNUMBER(System!$C35),PlotData!T35+ SensA!$E$2*$AF$1*T34,PlotData!$CB$4)</f>
        <v>1</v>
      </c>
      <c r="AX34" s="473">
        <f>IF(ISNUMBER(System!$C35),PlotData!U35+ SensA!$E$2*$AF$1*U34,PlotData!$CB$4)</f>
        <v>1</v>
      </c>
      <c r="AY34" s="473">
        <f>IF(ISNUMBER(System!$C35),PlotData!V35+ SensA!$E$2*$AF$1*V34,PlotData!$CB$4)</f>
        <v>1</v>
      </c>
      <c r="AZ34" s="473">
        <f>IF(ISNUMBER(System!$C35),PlotData!W35+ SensA!$E$2*$AF$1*W34,PlotData!$CB$4)</f>
        <v>1</v>
      </c>
      <c r="BA34" s="473">
        <f>IF(ISNUMBER(System!$C35),PlotData!X35+ SensA!$E$2*$AF$1*X34,PlotData!$CB$4)</f>
        <v>1</v>
      </c>
      <c r="BB34" s="502">
        <f>IF(ISNUMBER(System!$C35),PlotData!Y35+ SensA!$E$2*$AF$1*Y34,PlotData!$CB$4)</f>
        <v>1</v>
      </c>
      <c r="BC34" s="542">
        <f>IF(ISNUMBER(System!$C35),PlotData!Y35, PlotData!CB$4)</f>
        <v>1</v>
      </c>
      <c r="BD34" s="473">
        <f>IF(ISNUMBER(System!$C35),PlotData!O35, PlotData!$CB$4)</f>
        <v>1</v>
      </c>
      <c r="BE34" s="502">
        <f>IF(ISNUMBER(System!$C35), AR34,PlotData!$CB$4)</f>
        <v>1</v>
      </c>
    </row>
    <row r="35" spans="1:57" x14ac:dyDescent="0.35">
      <c r="A35" s="544">
        <v>33</v>
      </c>
      <c r="B35" s="501"/>
      <c r="C35" s="473"/>
      <c r="D35" s="473"/>
      <c r="E35" s="473"/>
      <c r="F35" s="473"/>
      <c r="G35" s="473"/>
      <c r="H35" s="473"/>
      <c r="I35" s="473"/>
      <c r="J35" s="473"/>
      <c r="K35" s="473"/>
      <c r="L35" s="502"/>
      <c r="N35" s="544">
        <v>33</v>
      </c>
      <c r="O35" s="501"/>
      <c r="P35" s="473"/>
      <c r="Q35" s="473"/>
      <c r="R35" s="473"/>
      <c r="S35" s="473"/>
      <c r="T35" s="473"/>
      <c r="U35" s="473"/>
      <c r="V35" s="473"/>
      <c r="W35" s="473"/>
      <c r="X35" s="473"/>
      <c r="Y35" s="502"/>
      <c r="AA35" s="515">
        <v>33</v>
      </c>
      <c r="AB35" s="501">
        <f>IF(ISNUMBER(System!$C36),PlotData!B36+SensA!$E$2* $AF$1*B35,PlotData!$CB$3)</f>
        <v>-1.5</v>
      </c>
      <c r="AC35" s="473">
        <f>IF(ISNUMBER(System!$C36),PlotData!C36+SensA!$E$2* $AF$1*C35,PlotData!$CB$3)</f>
        <v>-1.5</v>
      </c>
      <c r="AD35" s="473">
        <f>IF(ISNUMBER(System!$C36),PlotData!D36+SensA!$E$2* $AF$1*D35,PlotData!$CB$3)</f>
        <v>-1.5</v>
      </c>
      <c r="AE35" s="473">
        <f>IF(ISNUMBER(System!$C36),PlotData!E36+SensA!$E$2* $AF$1*E35,PlotData!$CB$3)</f>
        <v>-1.5</v>
      </c>
      <c r="AF35" s="473">
        <f>IF(ISNUMBER(System!$C36),PlotData!F36+SensA!$E$2* $AF$1*F35,PlotData!$CB$3)</f>
        <v>-1.5</v>
      </c>
      <c r="AG35" s="473">
        <f>IF(ISNUMBER(System!$C36),PlotData!G36+SensA!$E$2* $AF$1*G35,PlotData!$CB$3)</f>
        <v>-1.5</v>
      </c>
      <c r="AH35" s="473">
        <f>IF(ISNUMBER(System!$C36),PlotData!H36+SensA!$E$2* $AF$1*H35,PlotData!$CB$3)</f>
        <v>-1.5</v>
      </c>
      <c r="AI35" s="473">
        <f>IF(ISNUMBER(System!$C36),PlotData!I36+SensA!$E$2* $AF$1*I35,PlotData!$CB$3)</f>
        <v>-1.5</v>
      </c>
      <c r="AJ35" s="473">
        <f>IF(ISNUMBER(System!$C36),PlotData!J36+SensA!$E$2* $AF$1*J35,PlotData!$CB$3)</f>
        <v>-1.5</v>
      </c>
      <c r="AK35" s="473">
        <f>IF(ISNUMBER(System!$C36),PlotData!K36+SensA!$E$2* $AF$1*K35,PlotData!$CB$3)</f>
        <v>-1.5</v>
      </c>
      <c r="AL35" s="502">
        <f>IF(ISNUMBER(System!$C36),PlotData!L36+SensA!$E$2* $AF$1*L35,PlotData!$CB$3)</f>
        <v>-1.5</v>
      </c>
      <c r="AM35" s="542">
        <f>IF(ISNUMBER(System!$C36),PlotData!L36,PlotData!$CB$3)</f>
        <v>-1.5</v>
      </c>
      <c r="AN35" s="473">
        <f>IF(ISNUMBER(System!$C36),PlotData!B36,PlotData!$CB$3)</f>
        <v>-1.5</v>
      </c>
      <c r="AO35" s="390">
        <f>IF(ISNUMBER(System!$C36),AB35,PlotData!$CB$3)</f>
        <v>-1.5</v>
      </c>
      <c r="AQ35" s="515">
        <v>33</v>
      </c>
      <c r="AR35" s="501">
        <f>IF(ISNUMBER(System!$C36),PlotData!O36+ SensA!$E$2*$AF$1*O35,PlotData!$CB$4)</f>
        <v>1</v>
      </c>
      <c r="AS35" s="473">
        <f>IF(ISNUMBER(System!$C36),PlotData!P36+ SensA!$E$2*$AF$1*P35,PlotData!$CB$4)</f>
        <v>1</v>
      </c>
      <c r="AT35" s="473">
        <f>IF(ISNUMBER(System!$C36),PlotData!Q36+ SensA!$E$2*$AF$1*Q35,PlotData!$CB$4)</f>
        <v>1</v>
      </c>
      <c r="AU35" s="473">
        <f>IF(ISNUMBER(System!$C36),PlotData!R36+ SensA!$E$2*$AF$1*R35,PlotData!$CB$4)</f>
        <v>1</v>
      </c>
      <c r="AV35" s="473">
        <f>IF(ISNUMBER(System!$C36),PlotData!S36+ SensA!$E$2*$AF$1*S35,PlotData!$CB$4)</f>
        <v>1</v>
      </c>
      <c r="AW35" s="473">
        <f>IF(ISNUMBER(System!$C36),PlotData!T36+ SensA!$E$2*$AF$1*T35,PlotData!$CB$4)</f>
        <v>1</v>
      </c>
      <c r="AX35" s="473">
        <f>IF(ISNUMBER(System!$C36),PlotData!U36+ SensA!$E$2*$AF$1*U35,PlotData!$CB$4)</f>
        <v>1</v>
      </c>
      <c r="AY35" s="473">
        <f>IF(ISNUMBER(System!$C36),PlotData!V36+ SensA!$E$2*$AF$1*V35,PlotData!$CB$4)</f>
        <v>1</v>
      </c>
      <c r="AZ35" s="473">
        <f>IF(ISNUMBER(System!$C36),PlotData!W36+ SensA!$E$2*$AF$1*W35,PlotData!$CB$4)</f>
        <v>1</v>
      </c>
      <c r="BA35" s="473">
        <f>IF(ISNUMBER(System!$C36),PlotData!X36+ SensA!$E$2*$AF$1*X35,PlotData!$CB$4)</f>
        <v>1</v>
      </c>
      <c r="BB35" s="502">
        <f>IF(ISNUMBER(System!$C36),PlotData!Y36+ SensA!$E$2*$AF$1*Y35,PlotData!$CB$4)</f>
        <v>1</v>
      </c>
      <c r="BC35" s="542">
        <f>IF(ISNUMBER(System!$C36),PlotData!Y36, PlotData!CB$4)</f>
        <v>1</v>
      </c>
      <c r="BD35" s="473">
        <f>IF(ISNUMBER(System!$C36),PlotData!O36, PlotData!$CB$4)</f>
        <v>1</v>
      </c>
      <c r="BE35" s="502">
        <f>IF(ISNUMBER(System!$C36), AR35,PlotData!$CB$4)</f>
        <v>1</v>
      </c>
    </row>
    <row r="36" spans="1:57" x14ac:dyDescent="0.35">
      <c r="A36" s="544">
        <v>34</v>
      </c>
      <c r="B36" s="501"/>
      <c r="C36" s="473"/>
      <c r="D36" s="473"/>
      <c r="E36" s="473"/>
      <c r="F36" s="473"/>
      <c r="G36" s="473"/>
      <c r="H36" s="473"/>
      <c r="I36" s="473"/>
      <c r="J36" s="473"/>
      <c r="K36" s="473"/>
      <c r="L36" s="502"/>
      <c r="N36" s="544">
        <v>34</v>
      </c>
      <c r="O36" s="501"/>
      <c r="P36" s="473"/>
      <c r="Q36" s="473"/>
      <c r="R36" s="473"/>
      <c r="S36" s="473"/>
      <c r="T36" s="473"/>
      <c r="U36" s="473"/>
      <c r="V36" s="473"/>
      <c r="W36" s="473"/>
      <c r="X36" s="473"/>
      <c r="Y36" s="502"/>
      <c r="AA36" s="515">
        <v>34</v>
      </c>
      <c r="AB36" s="501">
        <f>IF(ISNUMBER(System!$C37),PlotData!B37+SensA!$E$2* $AF$1*B36,PlotData!$CB$3)</f>
        <v>-1.5</v>
      </c>
      <c r="AC36" s="473">
        <f>IF(ISNUMBER(System!$C37),PlotData!C37+SensA!$E$2* $AF$1*C36,PlotData!$CB$3)</f>
        <v>-1.5</v>
      </c>
      <c r="AD36" s="473">
        <f>IF(ISNUMBER(System!$C37),PlotData!D37+SensA!$E$2* $AF$1*D36,PlotData!$CB$3)</f>
        <v>-1.5</v>
      </c>
      <c r="AE36" s="473">
        <f>IF(ISNUMBER(System!$C37),PlotData!E37+SensA!$E$2* $AF$1*E36,PlotData!$CB$3)</f>
        <v>-1.5</v>
      </c>
      <c r="AF36" s="473">
        <f>IF(ISNUMBER(System!$C37),PlotData!F37+SensA!$E$2* $AF$1*F36,PlotData!$CB$3)</f>
        <v>-1.5</v>
      </c>
      <c r="AG36" s="473">
        <f>IF(ISNUMBER(System!$C37),PlotData!G37+SensA!$E$2* $AF$1*G36,PlotData!$CB$3)</f>
        <v>-1.5</v>
      </c>
      <c r="AH36" s="473">
        <f>IF(ISNUMBER(System!$C37),PlotData!H37+SensA!$E$2* $AF$1*H36,PlotData!$CB$3)</f>
        <v>-1.5</v>
      </c>
      <c r="AI36" s="473">
        <f>IF(ISNUMBER(System!$C37),PlotData!I37+SensA!$E$2* $AF$1*I36,PlotData!$CB$3)</f>
        <v>-1.5</v>
      </c>
      <c r="AJ36" s="473">
        <f>IF(ISNUMBER(System!$C37),PlotData!J37+SensA!$E$2* $AF$1*J36,PlotData!$CB$3)</f>
        <v>-1.5</v>
      </c>
      <c r="AK36" s="473">
        <f>IF(ISNUMBER(System!$C37),PlotData!K37+SensA!$E$2* $AF$1*K36,PlotData!$CB$3)</f>
        <v>-1.5</v>
      </c>
      <c r="AL36" s="502">
        <f>IF(ISNUMBER(System!$C37),PlotData!L37+SensA!$E$2* $AF$1*L36,PlotData!$CB$3)</f>
        <v>-1.5</v>
      </c>
      <c r="AM36" s="542">
        <f>IF(ISNUMBER(System!$C37),PlotData!L37,PlotData!$CB$3)</f>
        <v>-1.5</v>
      </c>
      <c r="AN36" s="473">
        <f>IF(ISNUMBER(System!$C37),PlotData!B37,PlotData!$CB$3)</f>
        <v>-1.5</v>
      </c>
      <c r="AO36" s="390">
        <f>IF(ISNUMBER(System!$C37),AB36,PlotData!$CB$3)</f>
        <v>-1.5</v>
      </c>
      <c r="AQ36" s="515">
        <v>34</v>
      </c>
      <c r="AR36" s="501">
        <f>IF(ISNUMBER(System!$C37),PlotData!O37+ SensA!$E$2*$AF$1*O36,PlotData!$CB$4)</f>
        <v>1</v>
      </c>
      <c r="AS36" s="473">
        <f>IF(ISNUMBER(System!$C37),PlotData!P37+ SensA!$E$2*$AF$1*P36,PlotData!$CB$4)</f>
        <v>1</v>
      </c>
      <c r="AT36" s="473">
        <f>IF(ISNUMBER(System!$C37),PlotData!Q37+ SensA!$E$2*$AF$1*Q36,PlotData!$CB$4)</f>
        <v>1</v>
      </c>
      <c r="AU36" s="473">
        <f>IF(ISNUMBER(System!$C37),PlotData!R37+ SensA!$E$2*$AF$1*R36,PlotData!$CB$4)</f>
        <v>1</v>
      </c>
      <c r="AV36" s="473">
        <f>IF(ISNUMBER(System!$C37),PlotData!S37+ SensA!$E$2*$AF$1*S36,PlotData!$CB$4)</f>
        <v>1</v>
      </c>
      <c r="AW36" s="473">
        <f>IF(ISNUMBER(System!$C37),PlotData!T37+ SensA!$E$2*$AF$1*T36,PlotData!$CB$4)</f>
        <v>1</v>
      </c>
      <c r="AX36" s="473">
        <f>IF(ISNUMBER(System!$C37),PlotData!U37+ SensA!$E$2*$AF$1*U36,PlotData!$CB$4)</f>
        <v>1</v>
      </c>
      <c r="AY36" s="473">
        <f>IF(ISNUMBER(System!$C37),PlotData!V37+ SensA!$E$2*$AF$1*V36,PlotData!$CB$4)</f>
        <v>1</v>
      </c>
      <c r="AZ36" s="473">
        <f>IF(ISNUMBER(System!$C37),PlotData!W37+ SensA!$E$2*$AF$1*W36,PlotData!$CB$4)</f>
        <v>1</v>
      </c>
      <c r="BA36" s="473">
        <f>IF(ISNUMBER(System!$C37),PlotData!X37+ SensA!$E$2*$AF$1*X36,PlotData!$CB$4)</f>
        <v>1</v>
      </c>
      <c r="BB36" s="502">
        <f>IF(ISNUMBER(System!$C37),PlotData!Y37+ SensA!$E$2*$AF$1*Y36,PlotData!$CB$4)</f>
        <v>1</v>
      </c>
      <c r="BC36" s="542">
        <f>IF(ISNUMBER(System!$C37),PlotData!Y37, PlotData!CB$4)</f>
        <v>1</v>
      </c>
      <c r="BD36" s="473">
        <f>IF(ISNUMBER(System!$C37),PlotData!O37, PlotData!$CB$4)</f>
        <v>1</v>
      </c>
      <c r="BE36" s="502">
        <f>IF(ISNUMBER(System!$C37), AR36,PlotData!$CB$4)</f>
        <v>1</v>
      </c>
    </row>
    <row r="37" spans="1:57" x14ac:dyDescent="0.35">
      <c r="A37" s="544">
        <v>35</v>
      </c>
      <c r="B37" s="501"/>
      <c r="C37" s="473"/>
      <c r="D37" s="473"/>
      <c r="E37" s="473"/>
      <c r="F37" s="473"/>
      <c r="G37" s="473"/>
      <c r="H37" s="473"/>
      <c r="I37" s="473"/>
      <c r="J37" s="473"/>
      <c r="K37" s="473"/>
      <c r="L37" s="502"/>
      <c r="N37" s="544">
        <v>35</v>
      </c>
      <c r="O37" s="501"/>
      <c r="P37" s="473"/>
      <c r="Q37" s="473"/>
      <c r="R37" s="473"/>
      <c r="S37" s="473"/>
      <c r="T37" s="473"/>
      <c r="U37" s="473"/>
      <c r="V37" s="473"/>
      <c r="W37" s="473"/>
      <c r="X37" s="473"/>
      <c r="Y37" s="502"/>
      <c r="AA37" s="515">
        <v>35</v>
      </c>
      <c r="AB37" s="501">
        <f>IF(ISNUMBER(System!$C38),PlotData!B38+SensA!$E$2* $AF$1*B37,PlotData!$CB$3)</f>
        <v>-1.5</v>
      </c>
      <c r="AC37" s="473">
        <f>IF(ISNUMBER(System!$C38),PlotData!C38+SensA!$E$2* $AF$1*C37,PlotData!$CB$3)</f>
        <v>-1.5</v>
      </c>
      <c r="AD37" s="473">
        <f>IF(ISNUMBER(System!$C38),PlotData!D38+SensA!$E$2* $AF$1*D37,PlotData!$CB$3)</f>
        <v>-1.5</v>
      </c>
      <c r="AE37" s="473">
        <f>IF(ISNUMBER(System!$C38),PlotData!E38+SensA!$E$2* $AF$1*E37,PlotData!$CB$3)</f>
        <v>-1.5</v>
      </c>
      <c r="AF37" s="473">
        <f>IF(ISNUMBER(System!$C38),PlotData!F38+SensA!$E$2* $AF$1*F37,PlotData!$CB$3)</f>
        <v>-1.5</v>
      </c>
      <c r="AG37" s="473">
        <f>IF(ISNUMBER(System!$C38),PlotData!G38+SensA!$E$2* $AF$1*G37,PlotData!$CB$3)</f>
        <v>-1.5</v>
      </c>
      <c r="AH37" s="473">
        <f>IF(ISNUMBER(System!$C38),PlotData!H38+SensA!$E$2* $AF$1*H37,PlotData!$CB$3)</f>
        <v>-1.5</v>
      </c>
      <c r="AI37" s="473">
        <f>IF(ISNUMBER(System!$C38),PlotData!I38+SensA!$E$2* $AF$1*I37,PlotData!$CB$3)</f>
        <v>-1.5</v>
      </c>
      <c r="AJ37" s="473">
        <f>IF(ISNUMBER(System!$C38),PlotData!J38+SensA!$E$2* $AF$1*J37,PlotData!$CB$3)</f>
        <v>-1.5</v>
      </c>
      <c r="AK37" s="473">
        <f>IF(ISNUMBER(System!$C38),PlotData!K38+SensA!$E$2* $AF$1*K37,PlotData!$CB$3)</f>
        <v>-1.5</v>
      </c>
      <c r="AL37" s="502">
        <f>IF(ISNUMBER(System!$C38),PlotData!L38+SensA!$E$2* $AF$1*L37,PlotData!$CB$3)</f>
        <v>-1.5</v>
      </c>
      <c r="AM37" s="542">
        <f>IF(ISNUMBER(System!$C38),PlotData!L38,PlotData!$CB$3)</f>
        <v>-1.5</v>
      </c>
      <c r="AN37" s="473">
        <f>IF(ISNUMBER(System!$C38),PlotData!B38,PlotData!$CB$3)</f>
        <v>-1.5</v>
      </c>
      <c r="AO37" s="390">
        <f>IF(ISNUMBER(System!$C38),AB37,PlotData!$CB$3)</f>
        <v>-1.5</v>
      </c>
      <c r="AQ37" s="515">
        <v>35</v>
      </c>
      <c r="AR37" s="501">
        <f>IF(ISNUMBER(System!$C38),PlotData!O38+ SensA!$E$2*$AF$1*O37,PlotData!$CB$4)</f>
        <v>1</v>
      </c>
      <c r="AS37" s="473">
        <f>IF(ISNUMBER(System!$C38),PlotData!P38+ SensA!$E$2*$AF$1*P37,PlotData!$CB$4)</f>
        <v>1</v>
      </c>
      <c r="AT37" s="473">
        <f>IF(ISNUMBER(System!$C38),PlotData!Q38+ SensA!$E$2*$AF$1*Q37,PlotData!$CB$4)</f>
        <v>1</v>
      </c>
      <c r="AU37" s="473">
        <f>IF(ISNUMBER(System!$C38),PlotData!R38+ SensA!$E$2*$AF$1*R37,PlotData!$CB$4)</f>
        <v>1</v>
      </c>
      <c r="AV37" s="473">
        <f>IF(ISNUMBER(System!$C38),PlotData!S38+ SensA!$E$2*$AF$1*S37,PlotData!$CB$4)</f>
        <v>1</v>
      </c>
      <c r="AW37" s="473">
        <f>IF(ISNUMBER(System!$C38),PlotData!T38+ SensA!$E$2*$AF$1*T37,PlotData!$CB$4)</f>
        <v>1</v>
      </c>
      <c r="AX37" s="473">
        <f>IF(ISNUMBER(System!$C38),PlotData!U38+ SensA!$E$2*$AF$1*U37,PlotData!$CB$4)</f>
        <v>1</v>
      </c>
      <c r="AY37" s="473">
        <f>IF(ISNUMBER(System!$C38),PlotData!V38+ SensA!$E$2*$AF$1*V37,PlotData!$CB$4)</f>
        <v>1</v>
      </c>
      <c r="AZ37" s="473">
        <f>IF(ISNUMBER(System!$C38),PlotData!W38+ SensA!$E$2*$AF$1*W37,PlotData!$CB$4)</f>
        <v>1</v>
      </c>
      <c r="BA37" s="473">
        <f>IF(ISNUMBER(System!$C38),PlotData!X38+ SensA!$E$2*$AF$1*X37,PlotData!$CB$4)</f>
        <v>1</v>
      </c>
      <c r="BB37" s="502">
        <f>IF(ISNUMBER(System!$C38),PlotData!Y38+ SensA!$E$2*$AF$1*Y37,PlotData!$CB$4)</f>
        <v>1</v>
      </c>
      <c r="BC37" s="542">
        <f>IF(ISNUMBER(System!$C38),PlotData!Y38, PlotData!CB$4)</f>
        <v>1</v>
      </c>
      <c r="BD37" s="473">
        <f>IF(ISNUMBER(System!$C38),PlotData!O38, PlotData!$CB$4)</f>
        <v>1</v>
      </c>
      <c r="BE37" s="502">
        <f>IF(ISNUMBER(System!$C38), AR37,PlotData!$CB$4)</f>
        <v>1</v>
      </c>
    </row>
    <row r="38" spans="1:57" x14ac:dyDescent="0.35">
      <c r="A38" s="544">
        <v>36</v>
      </c>
      <c r="B38" s="501"/>
      <c r="C38" s="473"/>
      <c r="D38" s="473"/>
      <c r="E38" s="473"/>
      <c r="F38" s="473"/>
      <c r="G38" s="473"/>
      <c r="H38" s="473"/>
      <c r="I38" s="473"/>
      <c r="J38" s="473"/>
      <c r="K38" s="473"/>
      <c r="L38" s="502"/>
      <c r="N38" s="544">
        <v>36</v>
      </c>
      <c r="O38" s="501"/>
      <c r="P38" s="473"/>
      <c r="Q38" s="473"/>
      <c r="R38" s="473"/>
      <c r="S38" s="473"/>
      <c r="T38" s="473"/>
      <c r="U38" s="473"/>
      <c r="V38" s="473"/>
      <c r="W38" s="473"/>
      <c r="X38" s="473"/>
      <c r="Y38" s="502"/>
      <c r="AA38" s="515">
        <v>36</v>
      </c>
      <c r="AB38" s="501">
        <f>IF(ISNUMBER(System!$C39),PlotData!B39+SensA!$E$2* $AF$1*B38,PlotData!$CB$3)</f>
        <v>-1.5</v>
      </c>
      <c r="AC38" s="473">
        <f>IF(ISNUMBER(System!$C39),PlotData!C39+SensA!$E$2* $AF$1*C38,PlotData!$CB$3)</f>
        <v>-1.5</v>
      </c>
      <c r="AD38" s="473">
        <f>IF(ISNUMBER(System!$C39),PlotData!D39+SensA!$E$2* $AF$1*D38,PlotData!$CB$3)</f>
        <v>-1.5</v>
      </c>
      <c r="AE38" s="473">
        <f>IF(ISNUMBER(System!$C39),PlotData!E39+SensA!$E$2* $AF$1*E38,PlotData!$CB$3)</f>
        <v>-1.5</v>
      </c>
      <c r="AF38" s="473">
        <f>IF(ISNUMBER(System!$C39),PlotData!F39+SensA!$E$2* $AF$1*F38,PlotData!$CB$3)</f>
        <v>-1.5</v>
      </c>
      <c r="AG38" s="473">
        <f>IF(ISNUMBER(System!$C39),PlotData!G39+SensA!$E$2* $AF$1*G38,PlotData!$CB$3)</f>
        <v>-1.5</v>
      </c>
      <c r="AH38" s="473">
        <f>IF(ISNUMBER(System!$C39),PlotData!H39+SensA!$E$2* $AF$1*H38,PlotData!$CB$3)</f>
        <v>-1.5</v>
      </c>
      <c r="AI38" s="473">
        <f>IF(ISNUMBER(System!$C39),PlotData!I39+SensA!$E$2* $AF$1*I38,PlotData!$CB$3)</f>
        <v>-1.5</v>
      </c>
      <c r="AJ38" s="473">
        <f>IF(ISNUMBER(System!$C39),PlotData!J39+SensA!$E$2* $AF$1*J38,PlotData!$CB$3)</f>
        <v>-1.5</v>
      </c>
      <c r="AK38" s="473">
        <f>IF(ISNUMBER(System!$C39),PlotData!K39+SensA!$E$2* $AF$1*K38,PlotData!$CB$3)</f>
        <v>-1.5</v>
      </c>
      <c r="AL38" s="502">
        <f>IF(ISNUMBER(System!$C39),PlotData!L39+SensA!$E$2* $AF$1*L38,PlotData!$CB$3)</f>
        <v>-1.5</v>
      </c>
      <c r="AM38" s="542">
        <f>IF(ISNUMBER(System!$C39),PlotData!L39,PlotData!$CB$3)</f>
        <v>-1.5</v>
      </c>
      <c r="AN38" s="473">
        <f>IF(ISNUMBER(System!$C39),PlotData!B39,PlotData!$CB$3)</f>
        <v>-1.5</v>
      </c>
      <c r="AO38" s="390">
        <f>IF(ISNUMBER(System!$C39),AB38,PlotData!$CB$3)</f>
        <v>-1.5</v>
      </c>
      <c r="AQ38" s="515">
        <v>36</v>
      </c>
      <c r="AR38" s="501">
        <f>IF(ISNUMBER(System!$C39),PlotData!O39+ SensA!$E$2*$AF$1*O38,PlotData!$CB$4)</f>
        <v>1</v>
      </c>
      <c r="AS38" s="473">
        <f>IF(ISNUMBER(System!$C39),PlotData!P39+ SensA!$E$2*$AF$1*P38,PlotData!$CB$4)</f>
        <v>1</v>
      </c>
      <c r="AT38" s="473">
        <f>IF(ISNUMBER(System!$C39),PlotData!Q39+ SensA!$E$2*$AF$1*Q38,PlotData!$CB$4)</f>
        <v>1</v>
      </c>
      <c r="AU38" s="473">
        <f>IF(ISNUMBER(System!$C39),PlotData!R39+ SensA!$E$2*$AF$1*R38,PlotData!$CB$4)</f>
        <v>1</v>
      </c>
      <c r="AV38" s="473">
        <f>IF(ISNUMBER(System!$C39),PlotData!S39+ SensA!$E$2*$AF$1*S38,PlotData!$CB$4)</f>
        <v>1</v>
      </c>
      <c r="AW38" s="473">
        <f>IF(ISNUMBER(System!$C39),PlotData!T39+ SensA!$E$2*$AF$1*T38,PlotData!$CB$4)</f>
        <v>1</v>
      </c>
      <c r="AX38" s="473">
        <f>IF(ISNUMBER(System!$C39),PlotData!U39+ SensA!$E$2*$AF$1*U38,PlotData!$CB$4)</f>
        <v>1</v>
      </c>
      <c r="AY38" s="473">
        <f>IF(ISNUMBER(System!$C39),PlotData!V39+ SensA!$E$2*$AF$1*V38,PlotData!$CB$4)</f>
        <v>1</v>
      </c>
      <c r="AZ38" s="473">
        <f>IF(ISNUMBER(System!$C39),PlotData!W39+ SensA!$E$2*$AF$1*W38,PlotData!$CB$4)</f>
        <v>1</v>
      </c>
      <c r="BA38" s="473">
        <f>IF(ISNUMBER(System!$C39),PlotData!X39+ SensA!$E$2*$AF$1*X38,PlotData!$CB$4)</f>
        <v>1</v>
      </c>
      <c r="BB38" s="502">
        <f>IF(ISNUMBER(System!$C39),PlotData!Y39+ SensA!$E$2*$AF$1*Y38,PlotData!$CB$4)</f>
        <v>1</v>
      </c>
      <c r="BC38" s="542">
        <f>IF(ISNUMBER(System!$C39),PlotData!Y39, PlotData!CB$4)</f>
        <v>1</v>
      </c>
      <c r="BD38" s="473">
        <f>IF(ISNUMBER(System!$C39),PlotData!O39, PlotData!$CB$4)</f>
        <v>1</v>
      </c>
      <c r="BE38" s="502">
        <f>IF(ISNUMBER(System!$C39), AR38,PlotData!$CB$4)</f>
        <v>1</v>
      </c>
    </row>
    <row r="39" spans="1:57" x14ac:dyDescent="0.35">
      <c r="A39" s="544">
        <v>37</v>
      </c>
      <c r="B39" s="501"/>
      <c r="C39" s="473"/>
      <c r="D39" s="473"/>
      <c r="E39" s="473"/>
      <c r="F39" s="473"/>
      <c r="G39" s="473"/>
      <c r="H39" s="473"/>
      <c r="I39" s="473"/>
      <c r="J39" s="473"/>
      <c r="K39" s="473"/>
      <c r="L39" s="502"/>
      <c r="N39" s="544">
        <v>37</v>
      </c>
      <c r="O39" s="501"/>
      <c r="P39" s="473"/>
      <c r="Q39" s="473"/>
      <c r="R39" s="473"/>
      <c r="S39" s="473"/>
      <c r="T39" s="473"/>
      <c r="U39" s="473"/>
      <c r="V39" s="473"/>
      <c r="W39" s="473"/>
      <c r="X39" s="473"/>
      <c r="Y39" s="502"/>
      <c r="AA39" s="515">
        <v>37</v>
      </c>
      <c r="AB39" s="501">
        <f>IF(ISNUMBER(System!$C40),PlotData!B40+SensA!$E$2* $AF$1*B39,PlotData!$CB$3)</f>
        <v>-1.5</v>
      </c>
      <c r="AC39" s="473">
        <f>IF(ISNUMBER(System!$C40),PlotData!C40+SensA!$E$2* $AF$1*C39,PlotData!$CB$3)</f>
        <v>-1.5</v>
      </c>
      <c r="AD39" s="473">
        <f>IF(ISNUMBER(System!$C40),PlotData!D40+SensA!$E$2* $AF$1*D39,PlotData!$CB$3)</f>
        <v>-1.5</v>
      </c>
      <c r="AE39" s="473">
        <f>IF(ISNUMBER(System!$C40),PlotData!E40+SensA!$E$2* $AF$1*E39,PlotData!$CB$3)</f>
        <v>-1.5</v>
      </c>
      <c r="AF39" s="473">
        <f>IF(ISNUMBER(System!$C40),PlotData!F40+SensA!$E$2* $AF$1*F39,PlotData!$CB$3)</f>
        <v>-1.5</v>
      </c>
      <c r="AG39" s="473">
        <f>IF(ISNUMBER(System!$C40),PlotData!G40+SensA!$E$2* $AF$1*G39,PlotData!$CB$3)</f>
        <v>-1.5</v>
      </c>
      <c r="AH39" s="473">
        <f>IF(ISNUMBER(System!$C40),PlotData!H40+SensA!$E$2* $AF$1*H39,PlotData!$CB$3)</f>
        <v>-1.5</v>
      </c>
      <c r="AI39" s="473">
        <f>IF(ISNUMBER(System!$C40),PlotData!I40+SensA!$E$2* $AF$1*I39,PlotData!$CB$3)</f>
        <v>-1.5</v>
      </c>
      <c r="AJ39" s="473">
        <f>IF(ISNUMBER(System!$C40),PlotData!J40+SensA!$E$2* $AF$1*J39,PlotData!$CB$3)</f>
        <v>-1.5</v>
      </c>
      <c r="AK39" s="473">
        <f>IF(ISNUMBER(System!$C40),PlotData!K40+SensA!$E$2* $AF$1*K39,PlotData!$CB$3)</f>
        <v>-1.5</v>
      </c>
      <c r="AL39" s="502">
        <f>IF(ISNUMBER(System!$C40),PlotData!L40+SensA!$E$2* $AF$1*L39,PlotData!$CB$3)</f>
        <v>-1.5</v>
      </c>
      <c r="AM39" s="542">
        <f>IF(ISNUMBER(System!$C40),PlotData!L40,PlotData!$CB$3)</f>
        <v>-1.5</v>
      </c>
      <c r="AN39" s="473">
        <f>IF(ISNUMBER(System!$C40),PlotData!B40,PlotData!$CB$3)</f>
        <v>-1.5</v>
      </c>
      <c r="AO39" s="390">
        <f>IF(ISNUMBER(System!$C40),AB39,PlotData!$CB$3)</f>
        <v>-1.5</v>
      </c>
      <c r="AQ39" s="515">
        <v>37</v>
      </c>
      <c r="AR39" s="501">
        <f>IF(ISNUMBER(System!$C40),PlotData!O40+ SensA!$E$2*$AF$1*O39,PlotData!$CB$4)</f>
        <v>1</v>
      </c>
      <c r="AS39" s="473">
        <f>IF(ISNUMBER(System!$C40),PlotData!P40+ SensA!$E$2*$AF$1*P39,PlotData!$CB$4)</f>
        <v>1</v>
      </c>
      <c r="AT39" s="473">
        <f>IF(ISNUMBER(System!$C40),PlotData!Q40+ SensA!$E$2*$AF$1*Q39,PlotData!$CB$4)</f>
        <v>1</v>
      </c>
      <c r="AU39" s="473">
        <f>IF(ISNUMBER(System!$C40),PlotData!R40+ SensA!$E$2*$AF$1*R39,PlotData!$CB$4)</f>
        <v>1</v>
      </c>
      <c r="AV39" s="473">
        <f>IF(ISNUMBER(System!$C40),PlotData!S40+ SensA!$E$2*$AF$1*S39,PlotData!$CB$4)</f>
        <v>1</v>
      </c>
      <c r="AW39" s="473">
        <f>IF(ISNUMBER(System!$C40),PlotData!T40+ SensA!$E$2*$AF$1*T39,PlotData!$CB$4)</f>
        <v>1</v>
      </c>
      <c r="AX39" s="473">
        <f>IF(ISNUMBER(System!$C40),PlotData!U40+ SensA!$E$2*$AF$1*U39,PlotData!$CB$4)</f>
        <v>1</v>
      </c>
      <c r="AY39" s="473">
        <f>IF(ISNUMBER(System!$C40),PlotData!V40+ SensA!$E$2*$AF$1*V39,PlotData!$CB$4)</f>
        <v>1</v>
      </c>
      <c r="AZ39" s="473">
        <f>IF(ISNUMBER(System!$C40),PlotData!W40+ SensA!$E$2*$AF$1*W39,PlotData!$CB$4)</f>
        <v>1</v>
      </c>
      <c r="BA39" s="473">
        <f>IF(ISNUMBER(System!$C40),PlotData!X40+ SensA!$E$2*$AF$1*X39,PlotData!$CB$4)</f>
        <v>1</v>
      </c>
      <c r="BB39" s="502">
        <f>IF(ISNUMBER(System!$C40),PlotData!Y40+ SensA!$E$2*$AF$1*Y39,PlotData!$CB$4)</f>
        <v>1</v>
      </c>
      <c r="BC39" s="542">
        <f>IF(ISNUMBER(System!$C40),PlotData!Y40, PlotData!CB$4)</f>
        <v>1</v>
      </c>
      <c r="BD39" s="473">
        <f>IF(ISNUMBER(System!$C40),PlotData!O40, PlotData!$CB$4)</f>
        <v>1</v>
      </c>
      <c r="BE39" s="502">
        <f>IF(ISNUMBER(System!$C40), AR39,PlotData!$CB$4)</f>
        <v>1</v>
      </c>
    </row>
    <row r="40" spans="1:57" x14ac:dyDescent="0.35">
      <c r="A40" s="544">
        <v>38</v>
      </c>
      <c r="B40" s="501"/>
      <c r="C40" s="473"/>
      <c r="D40" s="473"/>
      <c r="E40" s="473"/>
      <c r="F40" s="473"/>
      <c r="G40" s="473"/>
      <c r="H40" s="473"/>
      <c r="I40" s="473"/>
      <c r="J40" s="473"/>
      <c r="K40" s="473"/>
      <c r="L40" s="502"/>
      <c r="N40" s="544">
        <v>38</v>
      </c>
      <c r="O40" s="501"/>
      <c r="P40" s="473"/>
      <c r="Q40" s="473"/>
      <c r="R40" s="473"/>
      <c r="S40" s="473"/>
      <c r="T40" s="473"/>
      <c r="U40" s="473"/>
      <c r="V40" s="473"/>
      <c r="W40" s="473"/>
      <c r="X40" s="473"/>
      <c r="Y40" s="502"/>
      <c r="AA40" s="515">
        <v>38</v>
      </c>
      <c r="AB40" s="501">
        <f>IF(ISNUMBER(System!$C41),PlotData!B41+SensA!$E$2* $AF$1*B40,PlotData!$CB$3)</f>
        <v>-1.5</v>
      </c>
      <c r="AC40" s="473">
        <f>IF(ISNUMBER(System!$C41),PlotData!C41+SensA!$E$2* $AF$1*C40,PlotData!$CB$3)</f>
        <v>-1.5</v>
      </c>
      <c r="AD40" s="473">
        <f>IF(ISNUMBER(System!$C41),PlotData!D41+SensA!$E$2* $AF$1*D40,PlotData!$CB$3)</f>
        <v>-1.5</v>
      </c>
      <c r="AE40" s="473">
        <f>IF(ISNUMBER(System!$C41),PlotData!E41+SensA!$E$2* $AF$1*E40,PlotData!$CB$3)</f>
        <v>-1.5</v>
      </c>
      <c r="AF40" s="473">
        <f>IF(ISNUMBER(System!$C41),PlotData!F41+SensA!$E$2* $AF$1*F40,PlotData!$CB$3)</f>
        <v>-1.5</v>
      </c>
      <c r="AG40" s="473">
        <f>IF(ISNUMBER(System!$C41),PlotData!G41+SensA!$E$2* $AF$1*G40,PlotData!$CB$3)</f>
        <v>-1.5</v>
      </c>
      <c r="AH40" s="473">
        <f>IF(ISNUMBER(System!$C41),PlotData!H41+SensA!$E$2* $AF$1*H40,PlotData!$CB$3)</f>
        <v>-1.5</v>
      </c>
      <c r="AI40" s="473">
        <f>IF(ISNUMBER(System!$C41),PlotData!I41+SensA!$E$2* $AF$1*I40,PlotData!$CB$3)</f>
        <v>-1.5</v>
      </c>
      <c r="AJ40" s="473">
        <f>IF(ISNUMBER(System!$C41),PlotData!J41+SensA!$E$2* $AF$1*J40,PlotData!$CB$3)</f>
        <v>-1.5</v>
      </c>
      <c r="AK40" s="473">
        <f>IF(ISNUMBER(System!$C41),PlotData!K41+SensA!$E$2* $AF$1*K40,PlotData!$CB$3)</f>
        <v>-1.5</v>
      </c>
      <c r="AL40" s="502">
        <f>IF(ISNUMBER(System!$C41),PlotData!L41+SensA!$E$2* $AF$1*L40,PlotData!$CB$3)</f>
        <v>-1.5</v>
      </c>
      <c r="AM40" s="542">
        <f>IF(ISNUMBER(System!$C41),PlotData!L41,PlotData!$CB$3)</f>
        <v>-1.5</v>
      </c>
      <c r="AN40" s="473">
        <f>IF(ISNUMBER(System!$C41),PlotData!B41,PlotData!$CB$3)</f>
        <v>-1.5</v>
      </c>
      <c r="AO40" s="390">
        <f>IF(ISNUMBER(System!$C41),AB40,PlotData!$CB$3)</f>
        <v>-1.5</v>
      </c>
      <c r="AQ40" s="515">
        <v>38</v>
      </c>
      <c r="AR40" s="501">
        <f>IF(ISNUMBER(System!$C41),PlotData!O41+ SensA!$E$2*$AF$1*O40,PlotData!$CB$4)</f>
        <v>1</v>
      </c>
      <c r="AS40" s="473">
        <f>IF(ISNUMBER(System!$C41),PlotData!P41+ SensA!$E$2*$AF$1*P40,PlotData!$CB$4)</f>
        <v>1</v>
      </c>
      <c r="AT40" s="473">
        <f>IF(ISNUMBER(System!$C41),PlotData!Q41+ SensA!$E$2*$AF$1*Q40,PlotData!$CB$4)</f>
        <v>1</v>
      </c>
      <c r="AU40" s="473">
        <f>IF(ISNUMBER(System!$C41),PlotData!R41+ SensA!$E$2*$AF$1*R40,PlotData!$CB$4)</f>
        <v>1</v>
      </c>
      <c r="AV40" s="473">
        <f>IF(ISNUMBER(System!$C41),PlotData!S41+ SensA!$E$2*$AF$1*S40,PlotData!$CB$4)</f>
        <v>1</v>
      </c>
      <c r="AW40" s="473">
        <f>IF(ISNUMBER(System!$C41),PlotData!T41+ SensA!$E$2*$AF$1*T40,PlotData!$CB$4)</f>
        <v>1</v>
      </c>
      <c r="AX40" s="473">
        <f>IF(ISNUMBER(System!$C41),PlotData!U41+ SensA!$E$2*$AF$1*U40,PlotData!$CB$4)</f>
        <v>1</v>
      </c>
      <c r="AY40" s="473">
        <f>IF(ISNUMBER(System!$C41),PlotData!V41+ SensA!$E$2*$AF$1*V40,PlotData!$CB$4)</f>
        <v>1</v>
      </c>
      <c r="AZ40" s="473">
        <f>IF(ISNUMBER(System!$C41),PlotData!W41+ SensA!$E$2*$AF$1*W40,PlotData!$CB$4)</f>
        <v>1</v>
      </c>
      <c r="BA40" s="473">
        <f>IF(ISNUMBER(System!$C41),PlotData!X41+ SensA!$E$2*$AF$1*X40,PlotData!$CB$4)</f>
        <v>1</v>
      </c>
      <c r="BB40" s="502">
        <f>IF(ISNUMBER(System!$C41),PlotData!Y41+ SensA!$E$2*$AF$1*Y40,PlotData!$CB$4)</f>
        <v>1</v>
      </c>
      <c r="BC40" s="542">
        <f>IF(ISNUMBER(System!$C41),PlotData!Y41, PlotData!CB$4)</f>
        <v>1</v>
      </c>
      <c r="BD40" s="473">
        <f>IF(ISNUMBER(System!$C41),PlotData!O41, PlotData!$CB$4)</f>
        <v>1</v>
      </c>
      <c r="BE40" s="502">
        <f>IF(ISNUMBER(System!$C41), AR40,PlotData!$CB$4)</f>
        <v>1</v>
      </c>
    </row>
    <row r="41" spans="1:57" x14ac:dyDescent="0.35">
      <c r="A41" s="544">
        <v>39</v>
      </c>
      <c r="B41" s="501"/>
      <c r="C41" s="473"/>
      <c r="D41" s="473"/>
      <c r="E41" s="473"/>
      <c r="F41" s="473"/>
      <c r="G41" s="473"/>
      <c r="H41" s="473"/>
      <c r="I41" s="473"/>
      <c r="J41" s="473"/>
      <c r="K41" s="473"/>
      <c r="L41" s="502"/>
      <c r="N41" s="544">
        <v>39</v>
      </c>
      <c r="O41" s="501"/>
      <c r="P41" s="473"/>
      <c r="Q41" s="473"/>
      <c r="R41" s="473"/>
      <c r="S41" s="473"/>
      <c r="T41" s="473"/>
      <c r="U41" s="473"/>
      <c r="V41" s="473"/>
      <c r="W41" s="473"/>
      <c r="X41" s="473"/>
      <c r="Y41" s="502"/>
      <c r="AA41" s="515">
        <v>39</v>
      </c>
      <c r="AB41" s="501">
        <f>IF(ISNUMBER(System!$C42),PlotData!B42+SensA!$E$2* $AF$1*B41,PlotData!$CB$3)</f>
        <v>-1.5</v>
      </c>
      <c r="AC41" s="473">
        <f>IF(ISNUMBER(System!$C42),PlotData!C42+SensA!$E$2* $AF$1*C41,PlotData!$CB$3)</f>
        <v>-1.5</v>
      </c>
      <c r="AD41" s="473">
        <f>IF(ISNUMBER(System!$C42),PlotData!D42+SensA!$E$2* $AF$1*D41,PlotData!$CB$3)</f>
        <v>-1.5</v>
      </c>
      <c r="AE41" s="473">
        <f>IF(ISNUMBER(System!$C42),PlotData!E42+SensA!$E$2* $AF$1*E41,PlotData!$CB$3)</f>
        <v>-1.5</v>
      </c>
      <c r="AF41" s="473">
        <f>IF(ISNUMBER(System!$C42),PlotData!F42+SensA!$E$2* $AF$1*F41,PlotData!$CB$3)</f>
        <v>-1.5</v>
      </c>
      <c r="AG41" s="473">
        <f>IF(ISNUMBER(System!$C42),PlotData!G42+SensA!$E$2* $AF$1*G41,PlotData!$CB$3)</f>
        <v>-1.5</v>
      </c>
      <c r="AH41" s="473">
        <f>IF(ISNUMBER(System!$C42),PlotData!H42+SensA!$E$2* $AF$1*H41,PlotData!$CB$3)</f>
        <v>-1.5</v>
      </c>
      <c r="AI41" s="473">
        <f>IF(ISNUMBER(System!$C42),PlotData!I42+SensA!$E$2* $AF$1*I41,PlotData!$CB$3)</f>
        <v>-1.5</v>
      </c>
      <c r="AJ41" s="473">
        <f>IF(ISNUMBER(System!$C42),PlotData!J42+SensA!$E$2* $AF$1*J41,PlotData!$CB$3)</f>
        <v>-1.5</v>
      </c>
      <c r="AK41" s="473">
        <f>IF(ISNUMBER(System!$C42),PlotData!K42+SensA!$E$2* $AF$1*K41,PlotData!$CB$3)</f>
        <v>-1.5</v>
      </c>
      <c r="AL41" s="502">
        <f>IF(ISNUMBER(System!$C42),PlotData!L42+SensA!$E$2* $AF$1*L41,PlotData!$CB$3)</f>
        <v>-1.5</v>
      </c>
      <c r="AM41" s="542">
        <f>IF(ISNUMBER(System!$C42),PlotData!L42,PlotData!$CB$3)</f>
        <v>-1.5</v>
      </c>
      <c r="AN41" s="473">
        <f>IF(ISNUMBER(System!$C42),PlotData!B42,PlotData!$CB$3)</f>
        <v>-1.5</v>
      </c>
      <c r="AO41" s="390">
        <f>IF(ISNUMBER(System!$C42),AB41,PlotData!$CB$3)</f>
        <v>-1.5</v>
      </c>
      <c r="AQ41" s="515">
        <v>39</v>
      </c>
      <c r="AR41" s="501">
        <f>IF(ISNUMBER(System!$C42),PlotData!O42+ SensA!$E$2*$AF$1*O41,PlotData!$CB$4)</f>
        <v>1</v>
      </c>
      <c r="AS41" s="473">
        <f>IF(ISNUMBER(System!$C42),PlotData!P42+ SensA!$E$2*$AF$1*P41,PlotData!$CB$4)</f>
        <v>1</v>
      </c>
      <c r="AT41" s="473">
        <f>IF(ISNUMBER(System!$C42),PlotData!Q42+ SensA!$E$2*$AF$1*Q41,PlotData!$CB$4)</f>
        <v>1</v>
      </c>
      <c r="AU41" s="473">
        <f>IF(ISNUMBER(System!$C42),PlotData!R42+ SensA!$E$2*$AF$1*R41,PlotData!$CB$4)</f>
        <v>1</v>
      </c>
      <c r="AV41" s="473">
        <f>IF(ISNUMBER(System!$C42),PlotData!S42+ SensA!$E$2*$AF$1*S41,PlotData!$CB$4)</f>
        <v>1</v>
      </c>
      <c r="AW41" s="473">
        <f>IF(ISNUMBER(System!$C42),PlotData!T42+ SensA!$E$2*$AF$1*T41,PlotData!$CB$4)</f>
        <v>1</v>
      </c>
      <c r="AX41" s="473">
        <f>IF(ISNUMBER(System!$C42),PlotData!U42+ SensA!$E$2*$AF$1*U41,PlotData!$CB$4)</f>
        <v>1</v>
      </c>
      <c r="AY41" s="473">
        <f>IF(ISNUMBER(System!$C42),PlotData!V42+ SensA!$E$2*$AF$1*V41,PlotData!$CB$4)</f>
        <v>1</v>
      </c>
      <c r="AZ41" s="473">
        <f>IF(ISNUMBER(System!$C42),PlotData!W42+ SensA!$E$2*$AF$1*W41,PlotData!$CB$4)</f>
        <v>1</v>
      </c>
      <c r="BA41" s="473">
        <f>IF(ISNUMBER(System!$C42),PlotData!X42+ SensA!$E$2*$AF$1*X41,PlotData!$CB$4)</f>
        <v>1</v>
      </c>
      <c r="BB41" s="502">
        <f>IF(ISNUMBER(System!$C42),PlotData!Y42+ SensA!$E$2*$AF$1*Y41,PlotData!$CB$4)</f>
        <v>1</v>
      </c>
      <c r="BC41" s="542">
        <f>IF(ISNUMBER(System!$C42),PlotData!Y42, PlotData!CB$4)</f>
        <v>1</v>
      </c>
      <c r="BD41" s="473">
        <f>IF(ISNUMBER(System!$C42),PlotData!O42, PlotData!$CB$4)</f>
        <v>1</v>
      </c>
      <c r="BE41" s="502">
        <f>IF(ISNUMBER(System!$C42), AR41,PlotData!$CB$4)</f>
        <v>1</v>
      </c>
    </row>
    <row r="42" spans="1:57" ht="13.15" thickBot="1" x14ac:dyDescent="0.4">
      <c r="A42" s="545">
        <v>40</v>
      </c>
      <c r="B42" s="450"/>
      <c r="C42" s="446"/>
      <c r="D42" s="446"/>
      <c r="E42" s="446"/>
      <c r="F42" s="446"/>
      <c r="G42" s="446"/>
      <c r="H42" s="446"/>
      <c r="I42" s="446"/>
      <c r="J42" s="446"/>
      <c r="K42" s="446"/>
      <c r="L42" s="447"/>
      <c r="N42" s="545">
        <v>40</v>
      </c>
      <c r="O42" s="450"/>
      <c r="P42" s="446"/>
      <c r="Q42" s="446"/>
      <c r="R42" s="446"/>
      <c r="S42" s="446"/>
      <c r="T42" s="446"/>
      <c r="U42" s="446"/>
      <c r="V42" s="446"/>
      <c r="W42" s="446"/>
      <c r="X42" s="446"/>
      <c r="Y42" s="447"/>
      <c r="AA42" s="527">
        <v>40</v>
      </c>
      <c r="AB42" s="450">
        <f>IF(ISNUMBER(System!$C43),PlotData!B43+SensA!$E$2* $AF$1*B42,PlotData!$CB$3)</f>
        <v>-1.5</v>
      </c>
      <c r="AC42" s="446">
        <f>IF(ISNUMBER(System!$C43),PlotData!C43+SensA!$E$2* $AF$1*C42,PlotData!$CB$3)</f>
        <v>-1.5</v>
      </c>
      <c r="AD42" s="446">
        <f>IF(ISNUMBER(System!$C43),PlotData!D43+SensA!$E$2* $AF$1*D42,PlotData!$CB$3)</f>
        <v>-1.5</v>
      </c>
      <c r="AE42" s="446">
        <f>IF(ISNUMBER(System!$C43),PlotData!E43+SensA!$E$2* $AF$1*E42,PlotData!$CB$3)</f>
        <v>-1.5</v>
      </c>
      <c r="AF42" s="446">
        <f>IF(ISNUMBER(System!$C43),PlotData!F43+SensA!$E$2* $AF$1*F42,PlotData!$CB$3)</f>
        <v>-1.5</v>
      </c>
      <c r="AG42" s="446">
        <f>IF(ISNUMBER(System!$C43),PlotData!G43+SensA!$E$2* $AF$1*G42,PlotData!$CB$3)</f>
        <v>-1.5</v>
      </c>
      <c r="AH42" s="446">
        <f>IF(ISNUMBER(System!$C43),PlotData!H43+SensA!$E$2* $AF$1*H42,PlotData!$CB$3)</f>
        <v>-1.5</v>
      </c>
      <c r="AI42" s="446">
        <f>IF(ISNUMBER(System!$C43),PlotData!I43+SensA!$E$2* $AF$1*I42,PlotData!$CB$3)</f>
        <v>-1.5</v>
      </c>
      <c r="AJ42" s="446">
        <f>IF(ISNUMBER(System!$C43),PlotData!J43+SensA!$E$2* $AF$1*J42,PlotData!$CB$3)</f>
        <v>-1.5</v>
      </c>
      <c r="AK42" s="446">
        <f>IF(ISNUMBER(System!$C43),PlotData!K43+SensA!$E$2* $AF$1*K42,PlotData!$CB$3)</f>
        <v>-1.5</v>
      </c>
      <c r="AL42" s="447">
        <f>IF(ISNUMBER(System!$C43),PlotData!L43+SensA!$E$2* $AF$1*L42,PlotData!$CB$3)</f>
        <v>-1.5</v>
      </c>
      <c r="AM42" s="546">
        <f>IF(ISNUMBER(System!$C43),PlotData!L43,PlotData!$CB$3)</f>
        <v>-1.5</v>
      </c>
      <c r="AN42" s="446">
        <f>IF(ISNUMBER(System!$C43),PlotData!B43,PlotData!$CB$3)</f>
        <v>-1.5</v>
      </c>
      <c r="AO42" s="397">
        <f>IF(ISNUMBER(System!$C43),AB42,PlotData!$CB$3)</f>
        <v>-1.5</v>
      </c>
      <c r="AQ42" s="527">
        <v>40</v>
      </c>
      <c r="AR42" s="450">
        <f>IF(ISNUMBER(System!$C43),PlotData!O43+ SensA!$E$2*$AF$1*O42,PlotData!$CB$4)</f>
        <v>1</v>
      </c>
      <c r="AS42" s="446">
        <f>IF(ISNUMBER(System!$C43),PlotData!P43+ SensA!$E$2*$AF$1*P42,PlotData!$CB$4)</f>
        <v>1</v>
      </c>
      <c r="AT42" s="446">
        <f>IF(ISNUMBER(System!$C43),PlotData!Q43+ SensA!$E$2*$AF$1*Q42,PlotData!$CB$4)</f>
        <v>1</v>
      </c>
      <c r="AU42" s="446">
        <f>IF(ISNUMBER(System!$C43),PlotData!R43+ SensA!$E$2*$AF$1*R42,PlotData!$CB$4)</f>
        <v>1</v>
      </c>
      <c r="AV42" s="446">
        <f>IF(ISNUMBER(System!$C43),PlotData!S43+ SensA!$E$2*$AF$1*S42,PlotData!$CB$4)</f>
        <v>1</v>
      </c>
      <c r="AW42" s="446">
        <f>IF(ISNUMBER(System!$C43),PlotData!T43+ SensA!$E$2*$AF$1*T42,PlotData!$CB$4)</f>
        <v>1</v>
      </c>
      <c r="AX42" s="446">
        <f>IF(ISNUMBER(System!$C43),PlotData!U43+ SensA!$E$2*$AF$1*U42,PlotData!$CB$4)</f>
        <v>1</v>
      </c>
      <c r="AY42" s="446">
        <f>IF(ISNUMBER(System!$C43),PlotData!V43+ SensA!$E$2*$AF$1*V42,PlotData!$CB$4)</f>
        <v>1</v>
      </c>
      <c r="AZ42" s="446">
        <f>IF(ISNUMBER(System!$C43),PlotData!W43+ SensA!$E$2*$AF$1*W42,PlotData!$CB$4)</f>
        <v>1</v>
      </c>
      <c r="BA42" s="446">
        <f>IF(ISNUMBER(System!$C43),PlotData!X43+ SensA!$E$2*$AF$1*X42,PlotData!$CB$4)</f>
        <v>1</v>
      </c>
      <c r="BB42" s="447">
        <f>IF(ISNUMBER(System!$C43),PlotData!Y43+ SensA!$E$2*$AF$1*Y42,PlotData!$CB$4)</f>
        <v>1</v>
      </c>
      <c r="BC42" s="546">
        <f>IF(ISNUMBER(System!$C43),PlotData!Y43, PlotData!CB$4)</f>
        <v>1</v>
      </c>
      <c r="BD42" s="446">
        <f>IF(ISNUMBER(System!$C43),PlotData!O43, PlotData!$CB$4)</f>
        <v>1</v>
      </c>
      <c r="BE42" s="447">
        <f>IF(ISNUMBER(System!$C43), AR42,PlotData!$CB$4)</f>
        <v>1</v>
      </c>
    </row>
    <row r="43" spans="1:57" x14ac:dyDescent="0.35">
      <c r="AR43" s="367"/>
    </row>
    <row r="68" spans="1:36" x14ac:dyDescent="0.35">
      <c r="A68" s="398"/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547"/>
      <c r="AA68" s="398"/>
      <c r="AB68" s="398"/>
      <c r="AC68" s="398"/>
      <c r="AD68" s="398"/>
      <c r="AE68" s="398"/>
      <c r="AF68" s="398"/>
      <c r="AG68" s="398"/>
      <c r="AH68" s="398"/>
      <c r="AI68" s="398"/>
      <c r="AJ68" s="398"/>
    </row>
    <row r="69" spans="1:36" x14ac:dyDescent="0.35">
      <c r="A69" s="398"/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547"/>
      <c r="AA69" s="398"/>
      <c r="AB69" s="398"/>
      <c r="AC69" s="398"/>
      <c r="AD69" s="398"/>
      <c r="AE69" s="398"/>
      <c r="AF69" s="398"/>
      <c r="AG69" s="398"/>
      <c r="AH69" s="398"/>
      <c r="AI69" s="398"/>
      <c r="AJ69" s="398"/>
    </row>
    <row r="70" spans="1:36" x14ac:dyDescent="0.35">
      <c r="A70" s="398"/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547"/>
      <c r="AA70" s="398"/>
      <c r="AB70" s="398"/>
      <c r="AC70" s="398"/>
      <c r="AD70" s="398"/>
      <c r="AE70" s="398"/>
      <c r="AF70" s="398"/>
      <c r="AG70" s="398"/>
      <c r="AH70" s="398"/>
      <c r="AI70" s="398"/>
      <c r="AJ70" s="398"/>
    </row>
    <row r="71" spans="1:36" x14ac:dyDescent="0.35">
      <c r="A71" s="398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547"/>
      <c r="AA71" s="398"/>
      <c r="AB71" s="398"/>
      <c r="AC71" s="398"/>
      <c r="AD71" s="398"/>
      <c r="AE71" s="398"/>
      <c r="AF71" s="398"/>
      <c r="AG71" s="398"/>
      <c r="AH71" s="398"/>
      <c r="AI71" s="398"/>
      <c r="AJ71" s="398"/>
    </row>
    <row r="72" spans="1:36" x14ac:dyDescent="0.35">
      <c r="A72" s="398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547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</row>
    <row r="73" spans="1:36" x14ac:dyDescent="0.35">
      <c r="A73" s="398"/>
      <c r="B73" s="530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547"/>
      <c r="AA73" s="398"/>
      <c r="AB73" s="398"/>
      <c r="AC73" s="398"/>
      <c r="AD73" s="398"/>
      <c r="AE73" s="398"/>
      <c r="AF73" s="398"/>
      <c r="AG73" s="398"/>
      <c r="AH73" s="398"/>
      <c r="AI73" s="398"/>
      <c r="AJ73" s="398"/>
    </row>
    <row r="74" spans="1:36" x14ac:dyDescent="0.35">
      <c r="A74" s="530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530"/>
      <c r="R74" s="398"/>
      <c r="S74" s="398"/>
      <c r="T74" s="398"/>
      <c r="U74" s="398"/>
      <c r="V74" s="398"/>
      <c r="W74" s="398"/>
      <c r="X74" s="398"/>
      <c r="Y74" s="398"/>
      <c r="Z74" s="547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</row>
    <row r="75" spans="1:36" x14ac:dyDescent="0.35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547"/>
      <c r="AA75" s="398"/>
      <c r="AB75" s="398"/>
      <c r="AC75" s="398"/>
      <c r="AD75" s="398"/>
      <c r="AE75" s="398"/>
      <c r="AF75" s="398"/>
      <c r="AG75" s="398"/>
      <c r="AH75" s="398"/>
      <c r="AI75" s="398"/>
      <c r="AJ75" s="398"/>
    </row>
    <row r="76" spans="1:36" x14ac:dyDescent="0.35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547"/>
      <c r="AA76" s="398"/>
      <c r="AB76" s="398"/>
      <c r="AC76" s="398"/>
      <c r="AD76" s="398"/>
      <c r="AE76" s="398"/>
      <c r="AF76" s="398"/>
      <c r="AG76" s="398"/>
      <c r="AH76" s="398"/>
      <c r="AI76" s="398"/>
      <c r="AJ76" s="398"/>
    </row>
    <row r="77" spans="1:36" x14ac:dyDescent="0.35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547"/>
      <c r="AA77" s="398"/>
      <c r="AB77" s="398"/>
      <c r="AC77" s="398"/>
      <c r="AD77" s="398"/>
      <c r="AE77" s="398"/>
      <c r="AF77" s="398"/>
      <c r="AG77" s="398"/>
      <c r="AH77" s="398"/>
      <c r="AI77" s="398"/>
      <c r="AJ77" s="398"/>
    </row>
    <row r="78" spans="1:36" x14ac:dyDescent="0.35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547"/>
      <c r="AA78" s="398"/>
      <c r="AB78" s="398"/>
      <c r="AC78" s="398"/>
      <c r="AD78" s="398"/>
      <c r="AE78" s="398"/>
      <c r="AF78" s="398"/>
      <c r="AG78" s="398"/>
      <c r="AH78" s="398"/>
      <c r="AI78" s="398"/>
      <c r="AJ78" s="398"/>
    </row>
    <row r="79" spans="1:36" x14ac:dyDescent="0.35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547"/>
      <c r="AA79" s="398"/>
      <c r="AB79" s="398"/>
      <c r="AC79" s="398"/>
      <c r="AD79" s="398"/>
      <c r="AE79" s="398"/>
      <c r="AF79" s="398"/>
      <c r="AG79" s="398"/>
      <c r="AH79" s="398"/>
      <c r="AI79" s="398"/>
      <c r="AJ79" s="398"/>
    </row>
    <row r="80" spans="1:36" x14ac:dyDescent="0.35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547"/>
      <c r="AA80" s="398"/>
      <c r="AB80" s="398"/>
      <c r="AC80" s="398"/>
      <c r="AD80" s="398"/>
      <c r="AE80" s="398"/>
      <c r="AF80" s="398"/>
      <c r="AG80" s="398"/>
      <c r="AH80" s="398"/>
      <c r="AI80" s="398"/>
      <c r="AJ80" s="398"/>
    </row>
    <row r="81" spans="1:36" x14ac:dyDescent="0.35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547"/>
      <c r="AA81" s="398"/>
      <c r="AB81" s="398"/>
      <c r="AC81" s="398"/>
      <c r="AD81" s="398"/>
      <c r="AE81" s="398"/>
      <c r="AF81" s="398"/>
      <c r="AG81" s="398"/>
      <c r="AH81" s="398"/>
      <c r="AI81" s="398"/>
      <c r="AJ81" s="398"/>
    </row>
    <row r="82" spans="1:36" x14ac:dyDescent="0.35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547"/>
      <c r="AA82" s="398"/>
      <c r="AB82" s="398"/>
      <c r="AC82" s="398"/>
      <c r="AD82" s="398"/>
      <c r="AE82" s="398"/>
      <c r="AF82" s="398"/>
      <c r="AG82" s="398"/>
      <c r="AH82" s="398"/>
      <c r="AI82" s="398"/>
      <c r="AJ82" s="398"/>
    </row>
    <row r="83" spans="1:36" x14ac:dyDescent="0.35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547"/>
      <c r="AA83" s="398"/>
      <c r="AB83" s="398"/>
      <c r="AC83" s="398"/>
      <c r="AD83" s="398"/>
      <c r="AE83" s="398"/>
      <c r="AF83" s="398"/>
      <c r="AG83" s="398"/>
      <c r="AH83" s="398"/>
      <c r="AI83" s="398"/>
      <c r="AJ83" s="398"/>
    </row>
    <row r="84" spans="1:36" x14ac:dyDescent="0.35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547"/>
      <c r="AA84" s="398"/>
      <c r="AB84" s="398"/>
      <c r="AC84" s="398"/>
      <c r="AD84" s="398"/>
      <c r="AE84" s="398"/>
      <c r="AF84" s="398"/>
      <c r="AG84" s="398"/>
      <c r="AH84" s="398"/>
      <c r="AI84" s="398"/>
      <c r="AJ84" s="398"/>
    </row>
    <row r="85" spans="1:36" x14ac:dyDescent="0.35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547"/>
      <c r="AA85" s="398"/>
      <c r="AB85" s="398"/>
      <c r="AC85" s="398"/>
      <c r="AD85" s="398"/>
      <c r="AE85" s="398"/>
      <c r="AF85" s="398"/>
      <c r="AG85" s="398"/>
      <c r="AH85" s="398"/>
      <c r="AI85" s="398"/>
      <c r="AJ85" s="398"/>
    </row>
    <row r="86" spans="1:36" x14ac:dyDescent="0.35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547"/>
      <c r="AA86" s="398"/>
      <c r="AB86" s="398"/>
      <c r="AC86" s="398"/>
      <c r="AD86" s="398"/>
      <c r="AE86" s="398"/>
      <c r="AF86" s="398"/>
      <c r="AG86" s="398"/>
      <c r="AH86" s="398"/>
      <c r="AI86" s="398"/>
      <c r="AJ86" s="398"/>
    </row>
    <row r="87" spans="1:36" x14ac:dyDescent="0.35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547"/>
      <c r="AA87" s="398"/>
      <c r="AB87" s="398"/>
      <c r="AC87" s="398"/>
      <c r="AD87" s="398"/>
      <c r="AE87" s="398"/>
      <c r="AF87" s="398"/>
      <c r="AG87" s="398"/>
      <c r="AH87" s="398"/>
      <c r="AI87" s="398"/>
      <c r="AJ87" s="398"/>
    </row>
    <row r="88" spans="1:36" x14ac:dyDescent="0.35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547"/>
      <c r="AA88" s="398"/>
      <c r="AB88" s="398"/>
      <c r="AC88" s="398"/>
      <c r="AD88" s="398"/>
      <c r="AE88" s="398"/>
      <c r="AF88" s="398"/>
      <c r="AG88" s="398"/>
      <c r="AH88" s="398"/>
      <c r="AI88" s="398"/>
      <c r="AJ88" s="398"/>
    </row>
    <row r="89" spans="1:36" x14ac:dyDescent="0.35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547"/>
      <c r="AA89" s="398"/>
      <c r="AB89" s="398"/>
      <c r="AC89" s="398"/>
      <c r="AD89" s="398"/>
      <c r="AE89" s="398"/>
      <c r="AF89" s="398"/>
      <c r="AG89" s="398"/>
      <c r="AH89" s="398"/>
      <c r="AI89" s="398"/>
      <c r="AJ89" s="398"/>
    </row>
    <row r="90" spans="1:36" x14ac:dyDescent="0.35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547"/>
      <c r="AA90" s="398"/>
      <c r="AB90" s="398"/>
      <c r="AC90" s="398"/>
      <c r="AD90" s="398"/>
      <c r="AE90" s="398"/>
      <c r="AF90" s="398"/>
      <c r="AG90" s="398"/>
      <c r="AH90" s="398"/>
      <c r="AI90" s="398"/>
      <c r="AJ90" s="398"/>
    </row>
    <row r="91" spans="1:36" x14ac:dyDescent="0.35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547"/>
      <c r="AA91" s="398"/>
      <c r="AB91" s="398"/>
      <c r="AC91" s="398"/>
      <c r="AD91" s="398"/>
      <c r="AE91" s="398"/>
      <c r="AF91" s="398"/>
      <c r="AG91" s="398"/>
      <c r="AH91" s="398"/>
      <c r="AI91" s="398"/>
      <c r="AJ91" s="398"/>
    </row>
    <row r="92" spans="1:36" x14ac:dyDescent="0.35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547"/>
      <c r="AA92" s="398"/>
      <c r="AB92" s="398"/>
      <c r="AC92" s="398"/>
      <c r="AD92" s="398"/>
      <c r="AE92" s="398"/>
      <c r="AF92" s="398"/>
      <c r="AG92" s="398"/>
      <c r="AH92" s="398"/>
      <c r="AI92" s="398"/>
      <c r="AJ92" s="398"/>
    </row>
    <row r="93" spans="1:36" x14ac:dyDescent="0.35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547"/>
      <c r="AA93" s="398"/>
      <c r="AB93" s="398"/>
      <c r="AC93" s="398"/>
      <c r="AD93" s="398"/>
      <c r="AE93" s="398"/>
      <c r="AF93" s="398"/>
      <c r="AG93" s="398"/>
      <c r="AH93" s="398"/>
      <c r="AI93" s="398"/>
      <c r="AJ93" s="398"/>
    </row>
    <row r="94" spans="1:36" x14ac:dyDescent="0.35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547"/>
      <c r="AA94" s="398"/>
      <c r="AB94" s="398"/>
      <c r="AC94" s="398"/>
      <c r="AD94" s="398"/>
      <c r="AE94" s="398"/>
      <c r="AF94" s="398"/>
      <c r="AG94" s="398"/>
      <c r="AH94" s="398"/>
      <c r="AI94" s="398"/>
      <c r="AJ94" s="398"/>
    </row>
    <row r="95" spans="1:36" x14ac:dyDescent="0.35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547"/>
      <c r="AA95" s="398"/>
      <c r="AB95" s="398"/>
      <c r="AC95" s="398"/>
      <c r="AD95" s="398"/>
      <c r="AE95" s="398"/>
      <c r="AF95" s="398"/>
      <c r="AG95" s="398"/>
      <c r="AH95" s="398"/>
      <c r="AI95" s="398"/>
      <c r="AJ95" s="398"/>
    </row>
    <row r="96" spans="1:36" x14ac:dyDescent="0.35">
      <c r="A96" s="398"/>
      <c r="B96" s="530"/>
      <c r="C96" s="530"/>
      <c r="D96" s="398"/>
      <c r="E96" s="530"/>
      <c r="F96" s="398"/>
      <c r="G96" s="398"/>
      <c r="H96" s="530"/>
      <c r="I96" s="398"/>
      <c r="J96" s="398"/>
      <c r="K96" s="398"/>
      <c r="L96" s="398"/>
      <c r="M96" s="398"/>
      <c r="N96" s="398"/>
      <c r="O96" s="398"/>
      <c r="P96" s="398"/>
      <c r="Q96" s="398"/>
      <c r="R96" s="530"/>
      <c r="S96" s="398"/>
      <c r="T96" s="398"/>
      <c r="U96" s="398"/>
      <c r="V96" s="398"/>
      <c r="W96" s="398"/>
      <c r="X96" s="398"/>
      <c r="Y96" s="398"/>
      <c r="Z96" s="547"/>
      <c r="AA96" s="398"/>
      <c r="AB96" s="398"/>
      <c r="AC96" s="398"/>
      <c r="AD96" s="398"/>
      <c r="AE96" s="398"/>
      <c r="AF96" s="398"/>
      <c r="AG96" s="398"/>
      <c r="AH96" s="398"/>
      <c r="AI96" s="398"/>
      <c r="AJ96" s="398"/>
    </row>
    <row r="97" spans="1:36" x14ac:dyDescent="0.35">
      <c r="A97" s="530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530"/>
      <c r="R97" s="398"/>
      <c r="S97" s="398"/>
      <c r="T97" s="398"/>
      <c r="U97" s="398"/>
      <c r="V97" s="398"/>
      <c r="W97" s="398"/>
      <c r="X97" s="398"/>
      <c r="Y97" s="398"/>
      <c r="Z97" s="547"/>
      <c r="AA97" s="398"/>
      <c r="AB97" s="398"/>
      <c r="AC97" s="398"/>
      <c r="AD97" s="398"/>
      <c r="AE97" s="398"/>
      <c r="AF97" s="398"/>
      <c r="AG97" s="398"/>
      <c r="AH97" s="398"/>
      <c r="AI97" s="398"/>
      <c r="AJ97" s="398"/>
    </row>
    <row r="98" spans="1:36" x14ac:dyDescent="0.35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530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547"/>
      <c r="AA98" s="398"/>
      <c r="AB98" s="398"/>
      <c r="AC98" s="398"/>
      <c r="AD98" s="398"/>
      <c r="AE98" s="398"/>
      <c r="AF98" s="398"/>
      <c r="AG98" s="398"/>
      <c r="AH98" s="398"/>
      <c r="AI98" s="398"/>
      <c r="AJ98" s="398"/>
    </row>
    <row r="99" spans="1:36" x14ac:dyDescent="0.35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530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547"/>
      <c r="AA99" s="398"/>
      <c r="AB99" s="398"/>
      <c r="AC99" s="398"/>
      <c r="AD99" s="398"/>
      <c r="AE99" s="398"/>
      <c r="AF99" s="398"/>
      <c r="AG99" s="398"/>
      <c r="AH99" s="398"/>
      <c r="AI99" s="398"/>
      <c r="AJ99" s="398"/>
    </row>
    <row r="100" spans="1:36" x14ac:dyDescent="0.35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530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547"/>
      <c r="AA100" s="398"/>
      <c r="AB100" s="398"/>
      <c r="AC100" s="398"/>
      <c r="AD100" s="398"/>
      <c r="AE100" s="398"/>
      <c r="AF100" s="398"/>
      <c r="AG100" s="398"/>
      <c r="AH100" s="398"/>
      <c r="AI100" s="398"/>
      <c r="AJ100" s="398"/>
    </row>
    <row r="101" spans="1:36" x14ac:dyDescent="0.35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530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547"/>
      <c r="AA101" s="398"/>
      <c r="AB101" s="398"/>
      <c r="AC101" s="398"/>
      <c r="AD101" s="398"/>
      <c r="AE101" s="398"/>
      <c r="AF101" s="398"/>
      <c r="AG101" s="398"/>
      <c r="AH101" s="398"/>
      <c r="AI101" s="398"/>
      <c r="AJ101" s="398"/>
    </row>
    <row r="102" spans="1:36" x14ac:dyDescent="0.35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530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547"/>
      <c r="AA102" s="398"/>
      <c r="AB102" s="398"/>
      <c r="AC102" s="398"/>
      <c r="AD102" s="398"/>
      <c r="AE102" s="398"/>
      <c r="AF102" s="398"/>
      <c r="AG102" s="398"/>
      <c r="AH102" s="398"/>
      <c r="AI102" s="398"/>
      <c r="AJ102" s="398"/>
    </row>
    <row r="103" spans="1:36" x14ac:dyDescent="0.35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530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547"/>
      <c r="AA103" s="398"/>
      <c r="AB103" s="398"/>
      <c r="AC103" s="398"/>
      <c r="AD103" s="398"/>
      <c r="AE103" s="398"/>
      <c r="AF103" s="398"/>
      <c r="AG103" s="398"/>
      <c r="AH103" s="398"/>
      <c r="AI103" s="398"/>
      <c r="AJ103" s="398"/>
    </row>
    <row r="104" spans="1:36" x14ac:dyDescent="0.35">
      <c r="A104" s="398"/>
      <c r="B104" s="39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530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547"/>
      <c r="AA104" s="398"/>
      <c r="AB104" s="398"/>
      <c r="AC104" s="398"/>
      <c r="AD104" s="398"/>
      <c r="AE104" s="398"/>
      <c r="AF104" s="398"/>
      <c r="AG104" s="398"/>
      <c r="AH104" s="398"/>
      <c r="AI104" s="398"/>
      <c r="AJ104" s="398"/>
    </row>
    <row r="105" spans="1:36" x14ac:dyDescent="0.35">
      <c r="A105" s="398"/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530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547"/>
      <c r="AA105" s="398"/>
      <c r="AB105" s="398"/>
      <c r="AC105" s="398"/>
      <c r="AD105" s="398"/>
      <c r="AE105" s="398"/>
      <c r="AF105" s="398"/>
      <c r="AG105" s="398"/>
      <c r="AH105" s="398"/>
      <c r="AI105" s="398"/>
      <c r="AJ105" s="398"/>
    </row>
    <row r="106" spans="1:36" x14ac:dyDescent="0.35">
      <c r="A106" s="398"/>
      <c r="B106" s="39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530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547"/>
      <c r="AA106" s="398"/>
      <c r="AB106" s="398"/>
      <c r="AC106" s="398"/>
      <c r="AD106" s="398"/>
      <c r="AE106" s="398"/>
      <c r="AF106" s="398"/>
      <c r="AG106" s="398"/>
      <c r="AH106" s="398"/>
      <c r="AI106" s="398"/>
      <c r="AJ106" s="398"/>
    </row>
    <row r="107" spans="1:36" x14ac:dyDescent="0.35">
      <c r="A107" s="398"/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530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547"/>
      <c r="AA107" s="398"/>
      <c r="AB107" s="398"/>
      <c r="AC107" s="398"/>
      <c r="AD107" s="398"/>
      <c r="AE107" s="398"/>
      <c r="AF107" s="398"/>
      <c r="AG107" s="398"/>
      <c r="AH107" s="398"/>
      <c r="AI107" s="398"/>
      <c r="AJ107" s="398"/>
    </row>
    <row r="108" spans="1:36" x14ac:dyDescent="0.35">
      <c r="A108" s="398"/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530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547"/>
      <c r="AA108" s="398"/>
      <c r="AB108" s="398"/>
      <c r="AC108" s="398"/>
      <c r="AD108" s="398"/>
      <c r="AE108" s="398"/>
      <c r="AF108" s="398"/>
      <c r="AG108" s="398"/>
      <c r="AH108" s="398"/>
      <c r="AI108" s="398"/>
      <c r="AJ108" s="398"/>
    </row>
    <row r="109" spans="1:36" x14ac:dyDescent="0.35">
      <c r="A109" s="398"/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530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547"/>
      <c r="AA109" s="398"/>
      <c r="AB109" s="398"/>
      <c r="AC109" s="398"/>
      <c r="AD109" s="398"/>
      <c r="AE109" s="398"/>
      <c r="AF109" s="398"/>
      <c r="AG109" s="398"/>
      <c r="AH109" s="398"/>
      <c r="AI109" s="398"/>
      <c r="AJ109" s="398"/>
    </row>
    <row r="110" spans="1:36" x14ac:dyDescent="0.35">
      <c r="A110" s="398"/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530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547"/>
      <c r="AA110" s="398"/>
      <c r="AB110" s="398"/>
      <c r="AC110" s="398"/>
      <c r="AD110" s="398"/>
      <c r="AE110" s="398"/>
      <c r="AF110" s="398"/>
      <c r="AG110" s="398"/>
      <c r="AH110" s="398"/>
      <c r="AI110" s="398"/>
      <c r="AJ110" s="398"/>
    </row>
    <row r="111" spans="1:36" x14ac:dyDescent="0.35">
      <c r="A111" s="398"/>
      <c r="B111" s="39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530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547"/>
      <c r="AA111" s="398"/>
      <c r="AB111" s="398"/>
      <c r="AC111" s="398"/>
      <c r="AD111" s="398"/>
      <c r="AE111" s="398"/>
      <c r="AF111" s="398"/>
      <c r="AG111" s="398"/>
      <c r="AH111" s="398"/>
      <c r="AI111" s="398"/>
      <c r="AJ111" s="398"/>
    </row>
    <row r="112" spans="1:36" x14ac:dyDescent="0.35">
      <c r="A112" s="398"/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530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547"/>
      <c r="AA112" s="398"/>
      <c r="AB112" s="398"/>
      <c r="AC112" s="398"/>
      <c r="AD112" s="398"/>
      <c r="AE112" s="398"/>
      <c r="AF112" s="398"/>
      <c r="AG112" s="398"/>
      <c r="AH112" s="398"/>
      <c r="AI112" s="398"/>
      <c r="AJ112" s="398"/>
    </row>
    <row r="113" spans="1:36" x14ac:dyDescent="0.35">
      <c r="A113" s="398"/>
      <c r="B113" s="398"/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530"/>
      <c r="P113" s="398"/>
      <c r="Q113" s="398"/>
      <c r="R113" s="398"/>
      <c r="S113" s="398"/>
      <c r="T113" s="398"/>
      <c r="U113" s="398"/>
      <c r="V113" s="398"/>
      <c r="W113" s="398"/>
      <c r="X113" s="398"/>
      <c r="Y113" s="398"/>
      <c r="Z113" s="547"/>
      <c r="AA113" s="398"/>
      <c r="AB113" s="398"/>
      <c r="AC113" s="398"/>
      <c r="AD113" s="398"/>
      <c r="AE113" s="398"/>
      <c r="AF113" s="398"/>
      <c r="AG113" s="398"/>
      <c r="AH113" s="398"/>
      <c r="AI113" s="398"/>
      <c r="AJ113" s="398"/>
    </row>
    <row r="114" spans="1:36" x14ac:dyDescent="0.35">
      <c r="A114" s="398"/>
      <c r="B114" s="39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530"/>
      <c r="P114" s="398"/>
      <c r="Q114" s="398"/>
      <c r="R114" s="398"/>
      <c r="S114" s="398"/>
      <c r="T114" s="398"/>
      <c r="U114" s="398"/>
      <c r="V114" s="398"/>
      <c r="W114" s="398"/>
      <c r="X114" s="398"/>
      <c r="Y114" s="398"/>
      <c r="Z114" s="547"/>
      <c r="AA114" s="398"/>
      <c r="AB114" s="398"/>
      <c r="AC114" s="398"/>
      <c r="AD114" s="398"/>
      <c r="AE114" s="398"/>
      <c r="AF114" s="398"/>
      <c r="AG114" s="398"/>
      <c r="AH114" s="398"/>
      <c r="AI114" s="398"/>
      <c r="AJ114" s="398"/>
    </row>
    <row r="115" spans="1:36" x14ac:dyDescent="0.35">
      <c r="A115" s="398"/>
      <c r="B115" s="39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530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547"/>
      <c r="AA115" s="398"/>
      <c r="AB115" s="398"/>
      <c r="AC115" s="398"/>
      <c r="AD115" s="398"/>
      <c r="AE115" s="398"/>
      <c r="AF115" s="398"/>
      <c r="AG115" s="398"/>
      <c r="AH115" s="398"/>
      <c r="AI115" s="398"/>
      <c r="AJ115" s="398"/>
    </row>
    <row r="116" spans="1:36" x14ac:dyDescent="0.35">
      <c r="A116" s="398"/>
      <c r="B116" s="398"/>
      <c r="C116" s="39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530"/>
      <c r="P116" s="398"/>
      <c r="Q116" s="398"/>
      <c r="R116" s="398"/>
      <c r="S116" s="398"/>
      <c r="T116" s="398"/>
      <c r="U116" s="398"/>
      <c r="V116" s="398"/>
      <c r="W116" s="398"/>
      <c r="X116" s="398"/>
      <c r="Y116" s="398"/>
      <c r="Z116" s="547"/>
      <c r="AA116" s="398"/>
      <c r="AB116" s="398"/>
      <c r="AC116" s="398"/>
      <c r="AD116" s="398"/>
      <c r="AE116" s="398"/>
      <c r="AF116" s="398"/>
      <c r="AG116" s="398"/>
      <c r="AH116" s="398"/>
      <c r="AI116" s="398"/>
      <c r="AJ116" s="398"/>
    </row>
    <row r="117" spans="1:36" x14ac:dyDescent="0.35">
      <c r="A117" s="398"/>
      <c r="B117" s="398"/>
      <c r="C117" s="398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530"/>
      <c r="P117" s="398"/>
      <c r="Q117" s="398"/>
      <c r="R117" s="398"/>
      <c r="S117" s="398"/>
      <c r="T117" s="398"/>
      <c r="U117" s="398"/>
      <c r="V117" s="398"/>
      <c r="W117" s="398"/>
      <c r="X117" s="398"/>
      <c r="Y117" s="398"/>
      <c r="Z117" s="547"/>
      <c r="AA117" s="398"/>
      <c r="AB117" s="398"/>
      <c r="AC117" s="398"/>
      <c r="AD117" s="398"/>
      <c r="AE117" s="398"/>
      <c r="AF117" s="398"/>
      <c r="AG117" s="398"/>
      <c r="AH117" s="398"/>
      <c r="AI117" s="398"/>
      <c r="AJ117" s="398"/>
    </row>
    <row r="118" spans="1:36" x14ac:dyDescent="0.35">
      <c r="A118" s="398"/>
      <c r="B118" s="39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8"/>
      <c r="V118" s="398"/>
      <c r="W118" s="398"/>
      <c r="X118" s="398"/>
      <c r="Y118" s="398"/>
      <c r="Z118" s="547"/>
      <c r="AA118" s="398"/>
      <c r="AB118" s="398"/>
      <c r="AC118" s="398"/>
      <c r="AD118" s="398"/>
      <c r="AE118" s="398"/>
      <c r="AF118" s="398"/>
      <c r="AG118" s="398"/>
      <c r="AH118" s="398"/>
      <c r="AI118" s="398"/>
      <c r="AJ118" s="398"/>
    </row>
    <row r="119" spans="1:36" x14ac:dyDescent="0.35">
      <c r="A119" s="398"/>
      <c r="B119" s="398"/>
      <c r="C119" s="398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8"/>
      <c r="V119" s="398"/>
      <c r="W119" s="398"/>
      <c r="X119" s="398"/>
      <c r="Y119" s="398"/>
      <c r="Z119" s="547"/>
      <c r="AA119" s="398"/>
      <c r="AB119" s="398"/>
      <c r="AC119" s="398"/>
      <c r="AD119" s="398"/>
      <c r="AE119" s="398"/>
      <c r="AF119" s="398"/>
      <c r="AG119" s="398"/>
      <c r="AH119" s="398"/>
      <c r="AI119" s="398"/>
      <c r="AJ119" s="398"/>
    </row>
    <row r="120" spans="1:36" x14ac:dyDescent="0.35">
      <c r="A120" s="398"/>
      <c r="B120" s="398"/>
      <c r="C120" s="398"/>
      <c r="D120" s="398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8"/>
      <c r="P120" s="398"/>
      <c r="Q120" s="398"/>
      <c r="R120" s="398"/>
      <c r="S120" s="398"/>
      <c r="T120" s="398"/>
      <c r="U120" s="398"/>
      <c r="V120" s="398"/>
      <c r="W120" s="398"/>
      <c r="X120" s="398"/>
      <c r="Y120" s="398"/>
      <c r="Z120" s="547"/>
      <c r="AA120" s="398"/>
      <c r="AB120" s="398"/>
      <c r="AC120" s="398"/>
      <c r="AD120" s="398"/>
      <c r="AE120" s="398"/>
      <c r="AF120" s="398"/>
      <c r="AG120" s="398"/>
      <c r="AH120" s="398"/>
      <c r="AI120" s="398"/>
      <c r="AJ120" s="398"/>
    </row>
    <row r="121" spans="1:36" x14ac:dyDescent="0.35">
      <c r="A121" s="398"/>
      <c r="B121" s="398"/>
      <c r="C121" s="398"/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8"/>
      <c r="P121" s="398"/>
      <c r="Q121" s="398"/>
      <c r="R121" s="398"/>
      <c r="S121" s="398"/>
      <c r="T121" s="398"/>
      <c r="U121" s="398"/>
      <c r="V121" s="398"/>
      <c r="W121" s="398"/>
      <c r="X121" s="398"/>
      <c r="Y121" s="398"/>
      <c r="Z121" s="547"/>
      <c r="AA121" s="398"/>
      <c r="AB121" s="398"/>
      <c r="AC121" s="398"/>
      <c r="AD121" s="398"/>
      <c r="AE121" s="398"/>
      <c r="AF121" s="398"/>
      <c r="AG121" s="398"/>
      <c r="AH121" s="398"/>
      <c r="AI121" s="398"/>
      <c r="AJ121" s="398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K38"/>
  <sheetViews>
    <sheetView showRowColHeaders="0" workbookViewId="0">
      <selection activeCell="D4" sqref="D4"/>
    </sheetView>
  </sheetViews>
  <sheetFormatPr baseColWidth="10" defaultColWidth="11.46484375" defaultRowHeight="12.75" x14ac:dyDescent="0.35"/>
  <cols>
    <col min="1" max="1" width="16.796875" style="368" bestFit="1" customWidth="1"/>
    <col min="2" max="2" width="17" style="368" customWidth="1"/>
    <col min="3" max="3" width="9.46484375" style="368" customWidth="1"/>
    <col min="4" max="4" width="11.46484375" style="368"/>
    <col min="5" max="5" width="6.53125" style="368" customWidth="1"/>
    <col min="6" max="16384" width="11.46484375" style="368"/>
  </cols>
  <sheetData>
    <row r="1" spans="1:11" ht="13.15" thickBot="1" x14ac:dyDescent="0.4">
      <c r="A1" s="440" t="s">
        <v>182</v>
      </c>
      <c r="B1" s="563" t="s">
        <v>215</v>
      </c>
      <c r="E1" s="398"/>
      <c r="F1" s="564"/>
      <c r="G1" s="367"/>
    </row>
    <row r="2" spans="1:11" x14ac:dyDescent="0.35">
      <c r="A2" s="443" t="s">
        <v>183</v>
      </c>
      <c r="B2" s="494"/>
      <c r="E2" s="398"/>
      <c r="F2" s="398"/>
      <c r="G2" s="367"/>
    </row>
    <row r="3" spans="1:11" x14ac:dyDescent="0.35">
      <c r="A3" s="517" t="s">
        <v>184</v>
      </c>
      <c r="B3" s="565">
        <v>-25.2102</v>
      </c>
      <c r="E3" s="398"/>
      <c r="F3" s="398"/>
      <c r="G3" s="367"/>
    </row>
    <row r="4" spans="1:11" x14ac:dyDescent="0.35">
      <c r="A4" s="517" t="s">
        <v>185</v>
      </c>
      <c r="B4" s="518">
        <v>19.4377</v>
      </c>
      <c r="D4" s="367"/>
      <c r="E4" s="398"/>
      <c r="F4" s="398"/>
      <c r="G4" s="367"/>
    </row>
    <row r="5" spans="1:11" x14ac:dyDescent="0.35">
      <c r="A5" s="521" t="s">
        <v>186</v>
      </c>
      <c r="B5" s="518">
        <v>-11.66</v>
      </c>
      <c r="D5" s="367"/>
      <c r="E5" s="530"/>
      <c r="F5" s="398"/>
      <c r="G5" s="367"/>
    </row>
    <row r="6" spans="1:11" ht="13.15" thickBot="1" x14ac:dyDescent="0.4">
      <c r="A6" s="566" t="s">
        <v>187</v>
      </c>
      <c r="B6" s="525">
        <v>11.5685</v>
      </c>
      <c r="D6" s="398"/>
      <c r="E6" s="530"/>
      <c r="F6" s="398"/>
      <c r="G6" s="367"/>
      <c r="H6" s="367"/>
      <c r="I6" s="367"/>
      <c r="J6" s="367"/>
      <c r="K6" s="367"/>
    </row>
    <row r="7" spans="1:11" x14ac:dyDescent="0.35">
      <c r="A7" s="567" t="s">
        <v>188</v>
      </c>
      <c r="B7" s="494"/>
      <c r="D7" s="398"/>
      <c r="E7" s="530"/>
      <c r="F7" s="398"/>
      <c r="G7" s="398"/>
      <c r="H7" s="398"/>
      <c r="I7" s="398"/>
      <c r="J7" s="398"/>
      <c r="K7" s="367"/>
    </row>
    <row r="8" spans="1:11" x14ac:dyDescent="0.35">
      <c r="A8" s="521" t="s">
        <v>163</v>
      </c>
      <c r="B8" s="518">
        <v>1</v>
      </c>
      <c r="D8" s="530"/>
      <c r="E8" s="530"/>
      <c r="F8" s="398"/>
      <c r="G8" s="398"/>
      <c r="H8" s="398"/>
      <c r="I8" s="398"/>
      <c r="J8" s="398"/>
      <c r="K8" s="367"/>
    </row>
    <row r="9" spans="1:11" ht="13.15" thickBot="1" x14ac:dyDescent="0.4">
      <c r="A9" s="524" t="s">
        <v>189</v>
      </c>
      <c r="B9" s="525">
        <v>1</v>
      </c>
      <c r="D9" s="530"/>
      <c r="E9" s="398"/>
      <c r="F9" s="398"/>
      <c r="G9" s="530"/>
      <c r="H9" s="398"/>
      <c r="I9" s="530"/>
      <c r="J9" s="398"/>
      <c r="K9" s="367"/>
    </row>
    <row r="10" spans="1:11" x14ac:dyDescent="0.35">
      <c r="A10" s="443" t="s">
        <v>190</v>
      </c>
      <c r="B10" s="494"/>
      <c r="D10" s="530"/>
      <c r="E10" s="398"/>
      <c r="F10" s="398"/>
      <c r="G10" s="530"/>
      <c r="H10" s="398"/>
      <c r="I10" s="530"/>
      <c r="J10" s="398"/>
      <c r="K10" s="367"/>
    </row>
    <row r="11" spans="1:11" x14ac:dyDescent="0.35">
      <c r="A11" s="521" t="s">
        <v>82</v>
      </c>
      <c r="B11" s="518">
        <v>1</v>
      </c>
      <c r="D11" s="530"/>
      <c r="E11" s="530"/>
      <c r="F11" s="398"/>
      <c r="G11" s="530"/>
      <c r="H11" s="398"/>
      <c r="I11" s="530"/>
      <c r="J11" s="398"/>
      <c r="K11" s="367"/>
    </row>
    <row r="12" spans="1:11" x14ac:dyDescent="0.35">
      <c r="A12" s="521" t="s">
        <v>191</v>
      </c>
      <c r="B12" s="518">
        <v>0</v>
      </c>
      <c r="D12" s="398"/>
      <c r="E12" s="530"/>
      <c r="F12" s="398"/>
      <c r="G12" s="530"/>
      <c r="H12" s="398"/>
      <c r="I12" s="530"/>
      <c r="J12" s="398"/>
      <c r="K12" s="367"/>
    </row>
    <row r="13" spans="1:11" x14ac:dyDescent="0.35">
      <c r="A13" s="521" t="s">
        <v>192</v>
      </c>
      <c r="B13" s="518">
        <v>1.0000000000000001E-5</v>
      </c>
      <c r="D13" s="367"/>
      <c r="E13" s="530"/>
      <c r="F13" s="398"/>
      <c r="G13" s="530"/>
      <c r="H13" s="398"/>
      <c r="I13" s="398"/>
      <c r="J13" s="398"/>
      <c r="K13" s="367"/>
    </row>
    <row r="14" spans="1:11" x14ac:dyDescent="0.35">
      <c r="A14" s="521" t="s">
        <v>193</v>
      </c>
      <c r="B14" s="518">
        <v>100</v>
      </c>
      <c r="E14" s="530"/>
      <c r="F14" s="398"/>
      <c r="G14" s="530"/>
      <c r="H14" s="398"/>
      <c r="I14" s="367"/>
      <c r="J14" s="367"/>
      <c r="K14" s="367"/>
    </row>
    <row r="15" spans="1:11" x14ac:dyDescent="0.35">
      <c r="A15" s="521" t="s">
        <v>194</v>
      </c>
      <c r="B15" s="518">
        <v>1.0000000000000001E-5</v>
      </c>
      <c r="E15" s="530"/>
      <c r="F15" s="398"/>
      <c r="G15" s="530"/>
      <c r="H15" s="398"/>
      <c r="I15" s="367"/>
      <c r="J15" s="367"/>
      <c r="K15" s="367"/>
    </row>
    <row r="16" spans="1:11" ht="13.15" thickBot="1" x14ac:dyDescent="0.4">
      <c r="A16" s="524" t="s">
        <v>195</v>
      </c>
      <c r="B16" s="525">
        <v>100</v>
      </c>
      <c r="E16" s="398"/>
      <c r="F16" s="398"/>
      <c r="G16" s="530"/>
      <c r="H16" s="398"/>
    </row>
    <row r="17" spans="1:8" x14ac:dyDescent="0.35">
      <c r="A17" s="443" t="s">
        <v>196</v>
      </c>
      <c r="B17" s="494"/>
      <c r="E17" s="398"/>
      <c r="F17" s="398"/>
      <c r="G17" s="530"/>
      <c r="H17" s="398"/>
    </row>
    <row r="18" spans="1:8" x14ac:dyDescent="0.35">
      <c r="A18" s="517" t="s">
        <v>197</v>
      </c>
      <c r="B18" s="518">
        <v>21.046205188261499</v>
      </c>
      <c r="E18" s="398"/>
      <c r="F18" s="398"/>
      <c r="G18" s="530"/>
      <c r="H18" s="398"/>
    </row>
    <row r="19" spans="1:8" x14ac:dyDescent="0.35">
      <c r="A19" s="517" t="s">
        <v>198</v>
      </c>
      <c r="B19" s="518">
        <v>1.99947309746097</v>
      </c>
      <c r="E19" s="398"/>
      <c r="F19" s="398"/>
      <c r="G19" s="530"/>
      <c r="H19" s="398"/>
    </row>
    <row r="20" spans="1:8" x14ac:dyDescent="0.35">
      <c r="A20" s="521" t="s">
        <v>22</v>
      </c>
      <c r="B20" s="518">
        <v>-12.5</v>
      </c>
      <c r="E20" s="530"/>
      <c r="F20" s="398"/>
      <c r="G20" s="367"/>
    </row>
    <row r="21" spans="1:8" ht="13.15" thickBot="1" x14ac:dyDescent="0.4">
      <c r="A21" s="524" t="s">
        <v>199</v>
      </c>
      <c r="B21" s="525">
        <v>2</v>
      </c>
      <c r="E21" s="398"/>
      <c r="F21" s="398"/>
      <c r="G21" s="367"/>
    </row>
    <row r="22" spans="1:8" x14ac:dyDescent="0.35">
      <c r="A22" s="443" t="s">
        <v>200</v>
      </c>
      <c r="B22" s="494"/>
      <c r="E22" s="398"/>
      <c r="F22" s="398"/>
      <c r="G22" s="367"/>
    </row>
    <row r="23" spans="1:8" x14ac:dyDescent="0.35">
      <c r="A23" s="517" t="s">
        <v>201</v>
      </c>
      <c r="B23" s="518" t="b">
        <v>1</v>
      </c>
      <c r="E23" s="398"/>
      <c r="F23" s="398"/>
      <c r="G23" s="367"/>
    </row>
    <row r="24" spans="1:8" x14ac:dyDescent="0.35">
      <c r="A24" s="521" t="s">
        <v>202</v>
      </c>
      <c r="B24" s="568" t="b">
        <v>0</v>
      </c>
      <c r="E24" s="530"/>
      <c r="F24" s="530"/>
      <c r="G24" s="367"/>
    </row>
    <row r="25" spans="1:8" x14ac:dyDescent="0.35">
      <c r="A25" s="517" t="s">
        <v>203</v>
      </c>
      <c r="B25" s="518" t="b">
        <v>1</v>
      </c>
      <c r="E25" s="398"/>
      <c r="F25" s="398"/>
      <c r="G25" s="367"/>
    </row>
    <row r="26" spans="1:8" x14ac:dyDescent="0.35">
      <c r="A26" s="517" t="s">
        <v>204</v>
      </c>
      <c r="B26" s="518" t="b">
        <v>1</v>
      </c>
      <c r="E26" s="398"/>
      <c r="F26" s="398"/>
      <c r="G26" s="367"/>
    </row>
    <row r="27" spans="1:8" x14ac:dyDescent="0.35">
      <c r="A27" s="517" t="s">
        <v>205</v>
      </c>
      <c r="B27" s="518" t="b">
        <v>0</v>
      </c>
      <c r="E27" s="398"/>
      <c r="F27" s="398"/>
      <c r="G27" s="367"/>
    </row>
    <row r="28" spans="1:8" x14ac:dyDescent="0.35">
      <c r="A28" s="517" t="s">
        <v>206</v>
      </c>
      <c r="B28" s="518">
        <v>2</v>
      </c>
      <c r="E28" s="398"/>
      <c r="F28" s="398"/>
      <c r="G28" s="367"/>
    </row>
    <row r="29" spans="1:8" x14ac:dyDescent="0.35">
      <c r="A29" s="517" t="s">
        <v>207</v>
      </c>
      <c r="B29" s="518">
        <v>1</v>
      </c>
      <c r="E29" s="398"/>
      <c r="F29" s="398"/>
      <c r="G29" s="367"/>
    </row>
    <row r="30" spans="1:8" x14ac:dyDescent="0.35">
      <c r="A30" s="517" t="s">
        <v>208</v>
      </c>
      <c r="B30" s="518">
        <v>1</v>
      </c>
      <c r="E30" s="398"/>
      <c r="F30" s="398"/>
      <c r="G30" s="367"/>
    </row>
    <row r="31" spans="1:8" x14ac:dyDescent="0.35">
      <c r="A31" s="517" t="s">
        <v>209</v>
      </c>
      <c r="B31" s="518">
        <v>7.5069999999999998E-2</v>
      </c>
      <c r="E31" s="398"/>
      <c r="F31" s="398"/>
      <c r="G31" s="367"/>
    </row>
    <row r="32" spans="1:8" x14ac:dyDescent="0.35">
      <c r="A32" s="521" t="s">
        <v>210</v>
      </c>
      <c r="B32" s="518">
        <v>0</v>
      </c>
      <c r="E32" s="530"/>
      <c r="F32" s="367"/>
      <c r="G32" s="367"/>
    </row>
    <row r="33" spans="1:7" ht="13.15" thickBot="1" x14ac:dyDescent="0.4">
      <c r="A33" s="566" t="s">
        <v>11</v>
      </c>
      <c r="B33" s="525" t="b">
        <v>0</v>
      </c>
      <c r="E33" s="530"/>
      <c r="F33" s="367"/>
      <c r="G33" s="367"/>
    </row>
    <row r="34" spans="1:7" x14ac:dyDescent="0.35">
      <c r="A34" s="443" t="s">
        <v>211</v>
      </c>
      <c r="B34" s="494" t="s">
        <v>212</v>
      </c>
      <c r="E34" s="367"/>
      <c r="F34" s="367"/>
      <c r="G34" s="367"/>
    </row>
    <row r="35" spans="1:7" x14ac:dyDescent="0.35">
      <c r="A35" s="517" t="s">
        <v>213</v>
      </c>
      <c r="B35" s="518">
        <v>1.7569200992584229</v>
      </c>
      <c r="E35" s="367"/>
      <c r="F35" s="367"/>
      <c r="G35" s="367"/>
    </row>
    <row r="36" spans="1:7" ht="13.15" thickBot="1" x14ac:dyDescent="0.4">
      <c r="A36" s="524" t="s">
        <v>214</v>
      </c>
      <c r="B36" s="525"/>
    </row>
    <row r="37" spans="1:7" x14ac:dyDescent="0.35">
      <c r="A37" s="367"/>
      <c r="B37" s="367"/>
    </row>
    <row r="38" spans="1:7" x14ac:dyDescent="0.35">
      <c r="A38" s="367"/>
      <c r="B38" s="36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B1:BY122"/>
  <sheetViews>
    <sheetView zoomScale="73" zoomScaleNormal="73" workbookViewId="0">
      <pane xSplit="2" ySplit="3" topLeftCell="C4" activePane="bottomRight" state="frozen"/>
      <selection activeCell="U4" sqref="U4"/>
      <selection pane="topRight" activeCell="U4" sqref="U4"/>
      <selection pane="bottomLeft" activeCell="U4" sqref="U4"/>
      <selection pane="bottomRight"/>
    </sheetView>
  </sheetViews>
  <sheetFormatPr baseColWidth="10" defaultColWidth="11.46484375" defaultRowHeight="12.75" x14ac:dyDescent="0.35"/>
  <cols>
    <col min="1" max="1" width="6.53125" style="77" customWidth="1"/>
    <col min="2" max="3" width="9.46484375" style="77" customWidth="1"/>
    <col min="4" max="4" width="7.796875" style="77" customWidth="1"/>
    <col min="5" max="5" width="6.53125" style="77" customWidth="1"/>
    <col min="6" max="6" width="8.53125" style="77" customWidth="1"/>
    <col min="7" max="9" width="11.46484375" style="77" customWidth="1"/>
    <col min="10" max="10" width="8.53125" style="77" customWidth="1"/>
    <col min="11" max="11" width="8.53125" style="349" customWidth="1"/>
    <col min="12" max="12" width="7.73046875" style="77" customWidth="1"/>
    <col min="13" max="13" width="7.796875" style="77" customWidth="1"/>
    <col min="14" max="14" width="7.46484375" style="77" customWidth="1"/>
    <col min="15" max="15" width="7.796875" style="77" customWidth="1"/>
    <col min="16" max="24" width="8.53125" style="77" customWidth="1"/>
    <col min="25" max="26" width="9.796875" style="77" customWidth="1"/>
    <col min="27" max="27" width="8.53125" style="77" customWidth="1"/>
    <col min="28" max="28" width="10" style="77" customWidth="1"/>
    <col min="29" max="29" width="10.53125" style="77" customWidth="1"/>
    <col min="30" max="30" width="9.796875" style="77" customWidth="1"/>
    <col min="31" max="31" width="8.73046875" style="43" customWidth="1"/>
    <col min="32" max="32" width="10.53125" style="77" customWidth="1"/>
    <col min="33" max="33" width="11.19921875" style="77" customWidth="1"/>
    <col min="34" max="37" width="13.46484375" style="77" customWidth="1"/>
    <col min="38" max="38" width="13.796875" style="77" customWidth="1"/>
    <col min="39" max="39" width="14.19921875" style="77" customWidth="1"/>
    <col min="40" max="41" width="9.53125" style="77" customWidth="1"/>
    <col min="42" max="42" width="15.53125" style="77" customWidth="1"/>
    <col min="43" max="43" width="12.53125" style="345" customWidth="1"/>
    <col min="44" max="44" width="15.53125" style="77" customWidth="1"/>
    <col min="45" max="16384" width="11.46484375" style="77"/>
  </cols>
  <sheetData>
    <row r="1" spans="2:77" s="171" customFormat="1" ht="25.5" customHeight="1" thickBot="1" x14ac:dyDescent="0.45">
      <c r="E1" s="611" t="s">
        <v>42</v>
      </c>
      <c r="F1" s="612"/>
      <c r="K1" s="172"/>
      <c r="L1" s="603" t="s">
        <v>43</v>
      </c>
      <c r="M1" s="613"/>
      <c r="N1" s="613"/>
      <c r="O1" s="604"/>
      <c r="P1" s="605" t="s">
        <v>44</v>
      </c>
      <c r="Q1" s="606"/>
      <c r="R1" s="606"/>
      <c r="S1" s="606"/>
      <c r="T1" s="606"/>
      <c r="U1" s="606"/>
      <c r="V1" s="606"/>
      <c r="W1" s="607"/>
      <c r="X1" s="614" t="s">
        <v>45</v>
      </c>
      <c r="Y1" s="615"/>
      <c r="Z1" s="615"/>
      <c r="AA1" s="615"/>
      <c r="AB1" s="616" t="s">
        <v>46</v>
      </c>
      <c r="AC1" s="617"/>
      <c r="AD1" s="617"/>
      <c r="AE1" s="618"/>
      <c r="AF1" s="619" t="s">
        <v>47</v>
      </c>
      <c r="AG1" s="620"/>
      <c r="AH1" s="620"/>
      <c r="AI1" s="620"/>
      <c r="AJ1" s="620"/>
      <c r="AK1" s="620"/>
      <c r="AL1" s="621"/>
      <c r="AM1" s="596" t="s">
        <v>48</v>
      </c>
      <c r="AN1" s="596"/>
      <c r="AO1" s="597"/>
      <c r="AP1" s="173" t="s">
        <v>49</v>
      </c>
      <c r="AQ1" s="174"/>
      <c r="AR1" s="175" t="s">
        <v>50</v>
      </c>
      <c r="BD1" s="176"/>
      <c r="BE1" s="177"/>
      <c r="BF1" s="178"/>
      <c r="BG1" s="178"/>
      <c r="BH1" s="179"/>
      <c r="BI1" s="177"/>
    </row>
    <row r="2" spans="2:77" s="171" customFormat="1" ht="20.2" customHeight="1" thickBot="1" x14ac:dyDescent="0.45">
      <c r="C2" s="598" t="s">
        <v>51</v>
      </c>
      <c r="D2" s="599"/>
      <c r="E2" s="180" t="s">
        <v>52</v>
      </c>
      <c r="F2" s="181" t="s">
        <v>53</v>
      </c>
      <c r="G2" s="600" t="s">
        <v>54</v>
      </c>
      <c r="H2" s="601"/>
      <c r="I2" s="602"/>
      <c r="K2" s="172"/>
      <c r="L2" s="603" t="s">
        <v>55</v>
      </c>
      <c r="M2" s="604"/>
      <c r="N2" s="603" t="s">
        <v>56</v>
      </c>
      <c r="O2" s="604"/>
      <c r="P2" s="605" t="s">
        <v>55</v>
      </c>
      <c r="Q2" s="606"/>
      <c r="R2" s="606"/>
      <c r="S2" s="607"/>
      <c r="T2" s="605" t="s">
        <v>56</v>
      </c>
      <c r="U2" s="606"/>
      <c r="V2" s="606"/>
      <c r="W2" s="606"/>
      <c r="X2" s="182" t="s">
        <v>57</v>
      </c>
      <c r="Y2" s="608" t="s">
        <v>58</v>
      </c>
      <c r="Z2" s="608"/>
      <c r="AA2" s="183" t="s">
        <v>59</v>
      </c>
      <c r="AB2" s="184" t="s">
        <v>60</v>
      </c>
      <c r="AC2" s="185" t="s">
        <v>61</v>
      </c>
      <c r="AD2" s="185" t="s">
        <v>62</v>
      </c>
      <c r="AE2" s="186" t="s">
        <v>63</v>
      </c>
      <c r="AF2" s="187" t="s">
        <v>64</v>
      </c>
      <c r="AG2" s="188" t="s">
        <v>65</v>
      </c>
      <c r="AH2" s="189" t="s">
        <v>66</v>
      </c>
      <c r="AI2" s="190" t="s">
        <v>67</v>
      </c>
      <c r="AJ2" s="191"/>
      <c r="AK2" s="190" t="s">
        <v>68</v>
      </c>
      <c r="AL2" s="192"/>
      <c r="AM2" s="193" t="s">
        <v>69</v>
      </c>
      <c r="AN2" s="609" t="s">
        <v>70</v>
      </c>
      <c r="AO2" s="610"/>
      <c r="AP2" s="194" t="s">
        <v>71</v>
      </c>
      <c r="AQ2" s="195" t="s">
        <v>11</v>
      </c>
      <c r="AR2" s="175" t="s">
        <v>72</v>
      </c>
      <c r="AS2" s="592" t="s">
        <v>73</v>
      </c>
      <c r="AT2" s="593"/>
      <c r="AW2" s="77"/>
      <c r="AX2" s="77"/>
      <c r="AY2" s="77"/>
      <c r="AZ2" s="77"/>
      <c r="BA2" s="77"/>
      <c r="BB2" s="77"/>
      <c r="BC2" s="77"/>
      <c r="BD2" s="77"/>
      <c r="BE2" s="177"/>
      <c r="BF2" s="178"/>
      <c r="BG2" s="178"/>
      <c r="BH2" s="179"/>
      <c r="BI2" s="177"/>
    </row>
    <row r="3" spans="2:77" s="230" customFormat="1" ht="13.9" thickBot="1" x14ac:dyDescent="0.4">
      <c r="B3" s="196" t="s">
        <v>74</v>
      </c>
      <c r="C3" s="197" t="s">
        <v>75</v>
      </c>
      <c r="D3" s="198" t="s">
        <v>76</v>
      </c>
      <c r="E3" s="199" t="s">
        <v>77</v>
      </c>
      <c r="F3" s="200" t="s">
        <v>17</v>
      </c>
      <c r="G3" s="201" t="s">
        <v>78</v>
      </c>
      <c r="H3" s="202" t="s">
        <v>79</v>
      </c>
      <c r="I3" s="203" t="s">
        <v>80</v>
      </c>
      <c r="J3" s="204" t="s">
        <v>81</v>
      </c>
      <c r="K3" s="205" t="s">
        <v>82</v>
      </c>
      <c r="L3" s="206" t="s">
        <v>83</v>
      </c>
      <c r="M3" s="207" t="s">
        <v>84</v>
      </c>
      <c r="N3" s="208" t="s">
        <v>83</v>
      </c>
      <c r="O3" s="207" t="s">
        <v>84</v>
      </c>
      <c r="P3" s="209" t="s">
        <v>85</v>
      </c>
      <c r="Q3" s="210" t="s">
        <v>86</v>
      </c>
      <c r="R3" s="210" t="s">
        <v>87</v>
      </c>
      <c r="S3" s="211" t="s">
        <v>88</v>
      </c>
      <c r="T3" s="209" t="s">
        <v>85</v>
      </c>
      <c r="U3" s="212" t="s">
        <v>86</v>
      </c>
      <c r="V3" s="212" t="s">
        <v>87</v>
      </c>
      <c r="W3" s="210" t="s">
        <v>88</v>
      </c>
      <c r="X3" s="213" t="s">
        <v>89</v>
      </c>
      <c r="Y3" s="214" t="s">
        <v>90</v>
      </c>
      <c r="Z3" s="214" t="s">
        <v>91</v>
      </c>
      <c r="AA3" s="215" t="s">
        <v>92</v>
      </c>
      <c r="AB3" s="197" t="s">
        <v>93</v>
      </c>
      <c r="AC3" s="216" t="s">
        <v>94</v>
      </c>
      <c r="AD3" s="216" t="s">
        <v>95</v>
      </c>
      <c r="AE3" s="217" t="s">
        <v>96</v>
      </c>
      <c r="AF3" s="218" t="s">
        <v>31</v>
      </c>
      <c r="AG3" s="219" t="s">
        <v>97</v>
      </c>
      <c r="AH3" s="219" t="s">
        <v>98</v>
      </c>
      <c r="AI3" s="220" t="s">
        <v>99</v>
      </c>
      <c r="AJ3" s="220" t="s">
        <v>100</v>
      </c>
      <c r="AK3" s="220" t="s">
        <v>101</v>
      </c>
      <c r="AL3" s="221" t="s">
        <v>102</v>
      </c>
      <c r="AM3" s="222" t="s">
        <v>103</v>
      </c>
      <c r="AN3" s="223" t="s">
        <v>104</v>
      </c>
      <c r="AO3" s="224" t="s">
        <v>105</v>
      </c>
      <c r="AP3" s="225" t="s">
        <v>106</v>
      </c>
      <c r="AQ3" s="226" t="s">
        <v>107</v>
      </c>
      <c r="AR3" s="227" t="s">
        <v>27</v>
      </c>
      <c r="AS3" s="228" t="s">
        <v>108</v>
      </c>
      <c r="AT3" s="229" t="s">
        <v>109</v>
      </c>
      <c r="AV3" s="231"/>
      <c r="AW3" s="77"/>
      <c r="AX3" s="77"/>
      <c r="AY3" s="77"/>
      <c r="AZ3" s="77"/>
      <c r="BA3" s="77"/>
      <c r="BB3" s="77"/>
      <c r="BC3" s="77"/>
      <c r="BD3" s="77"/>
      <c r="BE3" s="232"/>
      <c r="BF3" s="233"/>
      <c r="BG3" s="233"/>
      <c r="BH3" s="234"/>
      <c r="BI3" s="232"/>
      <c r="BJ3" s="594"/>
      <c r="BK3" s="594"/>
      <c r="BL3" s="594"/>
      <c r="BM3" s="594"/>
      <c r="BN3" s="235"/>
      <c r="BO3" s="232"/>
      <c r="BP3" s="233"/>
      <c r="BQ3" s="233"/>
      <c r="BR3" s="233"/>
      <c r="BS3" s="233"/>
      <c r="BU3" s="233"/>
      <c r="BV3" s="233"/>
      <c r="BW3" s="233"/>
      <c r="BX3" s="233"/>
      <c r="BY3" s="233"/>
    </row>
    <row r="4" spans="2:77" x14ac:dyDescent="0.35">
      <c r="B4" s="236">
        <v>1</v>
      </c>
      <c r="C4" s="237">
        <v>1</v>
      </c>
      <c r="D4" s="238">
        <v>2</v>
      </c>
      <c r="E4" s="239">
        <v>6</v>
      </c>
      <c r="F4" s="240">
        <v>0</v>
      </c>
      <c r="G4" s="241">
        <v>100</v>
      </c>
      <c r="H4" s="242">
        <v>1000</v>
      </c>
      <c r="I4" s="243">
        <v>0</v>
      </c>
      <c r="J4" s="244">
        <v>1</v>
      </c>
      <c r="K4" s="245">
        <v>0</v>
      </c>
      <c r="L4" s="246">
        <v>0</v>
      </c>
      <c r="M4" s="247">
        <v>0</v>
      </c>
      <c r="N4" s="50">
        <v>0</v>
      </c>
      <c r="O4" s="52">
        <v>0</v>
      </c>
      <c r="P4" s="248">
        <v>0</v>
      </c>
      <c r="Q4" s="249">
        <v>0</v>
      </c>
      <c r="R4" s="249">
        <v>0</v>
      </c>
      <c r="S4" s="250">
        <v>0</v>
      </c>
      <c r="T4" s="251">
        <v>0</v>
      </c>
      <c r="U4" s="252">
        <v>0</v>
      </c>
      <c r="V4" s="252">
        <v>0</v>
      </c>
      <c r="W4" s="253">
        <v>0</v>
      </c>
      <c r="X4" s="56">
        <v>0</v>
      </c>
      <c r="Y4" s="57">
        <v>0</v>
      </c>
      <c r="Z4" s="57">
        <v>0</v>
      </c>
      <c r="AA4" s="254">
        <v>0</v>
      </c>
      <c r="AB4" s="255">
        <v>0</v>
      </c>
      <c r="AC4" s="256">
        <v>0</v>
      </c>
      <c r="AD4" s="256">
        <v>0</v>
      </c>
      <c r="AE4" s="257">
        <v>0</v>
      </c>
      <c r="AF4" s="258">
        <v>0</v>
      </c>
      <c r="AG4" s="259">
        <v>0</v>
      </c>
      <c r="AH4" s="259">
        <v>0</v>
      </c>
      <c r="AI4" s="260">
        <v>0</v>
      </c>
      <c r="AJ4" s="260">
        <v>0</v>
      </c>
      <c r="AK4" s="260">
        <v>0</v>
      </c>
      <c r="AL4" s="260">
        <v>0</v>
      </c>
      <c r="AM4" s="261">
        <v>0</v>
      </c>
      <c r="AN4" s="262">
        <v>0</v>
      </c>
      <c r="AO4" s="263">
        <v>0</v>
      </c>
      <c r="AP4" s="264">
        <v>0</v>
      </c>
      <c r="AQ4" s="265">
        <v>0</v>
      </c>
      <c r="AR4" s="266">
        <v>0</v>
      </c>
      <c r="AS4" s="267">
        <v>0</v>
      </c>
      <c r="AT4" s="267">
        <v>0</v>
      </c>
      <c r="AV4" s="268"/>
      <c r="BE4" s="269"/>
      <c r="BF4" s="270"/>
      <c r="BG4" s="270"/>
      <c r="BH4" s="271"/>
      <c r="BI4" s="269"/>
      <c r="BJ4" s="271"/>
      <c r="BK4" s="269"/>
      <c r="BL4" s="269"/>
      <c r="BM4" s="269"/>
      <c r="BN4" s="272"/>
      <c r="BO4" s="269"/>
      <c r="BP4" s="270"/>
      <c r="BQ4" s="270"/>
      <c r="BR4" s="270"/>
      <c r="BS4" s="270"/>
      <c r="BU4" s="270"/>
      <c r="BV4" s="270"/>
      <c r="BW4" s="270"/>
      <c r="BX4" s="270"/>
      <c r="BY4" s="270"/>
    </row>
    <row r="5" spans="2:77" ht="14.2" customHeight="1" x14ac:dyDescent="0.35">
      <c r="B5" s="273">
        <v>2</v>
      </c>
      <c r="C5" s="274">
        <v>2</v>
      </c>
      <c r="D5" s="275">
        <v>3</v>
      </c>
      <c r="E5" s="276">
        <v>6</v>
      </c>
      <c r="F5" s="277">
        <v>0</v>
      </c>
      <c r="G5" s="241">
        <v>100</v>
      </c>
      <c r="H5" s="242">
        <v>1000</v>
      </c>
      <c r="I5" s="243">
        <v>0</v>
      </c>
      <c r="J5" s="278">
        <v>1</v>
      </c>
      <c r="K5" s="279">
        <v>0</v>
      </c>
      <c r="L5" s="280">
        <v>0</v>
      </c>
      <c r="M5" s="281">
        <v>0</v>
      </c>
      <c r="N5" s="84">
        <v>0</v>
      </c>
      <c r="O5" s="86">
        <v>0</v>
      </c>
      <c r="P5" s="282">
        <v>0</v>
      </c>
      <c r="Q5" s="283">
        <v>0</v>
      </c>
      <c r="R5" s="283">
        <v>0</v>
      </c>
      <c r="S5" s="284">
        <v>0</v>
      </c>
      <c r="T5" s="285">
        <v>0</v>
      </c>
      <c r="U5" s="286">
        <v>0</v>
      </c>
      <c r="V5" s="286">
        <v>0</v>
      </c>
      <c r="W5" s="287">
        <v>0</v>
      </c>
      <c r="X5" s="90">
        <v>0</v>
      </c>
      <c r="Y5" s="91">
        <v>0</v>
      </c>
      <c r="Z5" s="91">
        <v>0</v>
      </c>
      <c r="AA5" s="288">
        <v>0</v>
      </c>
      <c r="AB5" s="274">
        <v>0</v>
      </c>
      <c r="AC5" s="289">
        <v>0</v>
      </c>
      <c r="AD5" s="289">
        <v>0</v>
      </c>
      <c r="AE5" s="290">
        <v>0</v>
      </c>
      <c r="AF5" s="291">
        <v>0</v>
      </c>
      <c r="AG5" s="292">
        <v>0</v>
      </c>
      <c r="AH5" s="292">
        <v>0</v>
      </c>
      <c r="AI5" s="293">
        <v>0</v>
      </c>
      <c r="AJ5" s="293">
        <v>0</v>
      </c>
      <c r="AK5" s="293">
        <v>0</v>
      </c>
      <c r="AL5" s="293">
        <v>0</v>
      </c>
      <c r="AM5" s="294">
        <v>0</v>
      </c>
      <c r="AN5" s="295">
        <v>0</v>
      </c>
      <c r="AO5" s="296">
        <v>0</v>
      </c>
      <c r="AP5" s="264">
        <v>0</v>
      </c>
      <c r="AQ5" s="265">
        <v>0</v>
      </c>
      <c r="AR5" s="266">
        <v>0</v>
      </c>
      <c r="AS5" s="297">
        <v>0</v>
      </c>
      <c r="AT5" s="298">
        <v>0</v>
      </c>
      <c r="AV5" s="268"/>
      <c r="BE5" s="269"/>
      <c r="BF5" s="270"/>
      <c r="BG5" s="270"/>
      <c r="BH5" s="271"/>
      <c r="BI5" s="269"/>
      <c r="BJ5" s="271"/>
      <c r="BK5" s="269"/>
      <c r="BL5" s="269"/>
      <c r="BM5" s="269"/>
      <c r="BN5" s="272"/>
      <c r="BO5" s="269"/>
      <c r="BP5" s="270"/>
      <c r="BQ5" s="270"/>
      <c r="BR5" s="270"/>
      <c r="BS5" s="270"/>
      <c r="BU5" s="270"/>
      <c r="BV5" s="270"/>
      <c r="BW5" s="270"/>
      <c r="BX5" s="270"/>
      <c r="BY5" s="270"/>
    </row>
    <row r="6" spans="2:77" ht="14.2" customHeight="1" x14ac:dyDescent="0.35">
      <c r="B6" s="273">
        <v>3</v>
      </c>
      <c r="C6" s="274">
        <v>2</v>
      </c>
      <c r="D6" s="275">
        <v>5</v>
      </c>
      <c r="E6" s="276">
        <v>6</v>
      </c>
      <c r="F6" s="277">
        <v>90.000000000000298</v>
      </c>
      <c r="G6" s="299">
        <v>100</v>
      </c>
      <c r="H6" s="242">
        <v>1000</v>
      </c>
      <c r="I6" s="243">
        <v>0</v>
      </c>
      <c r="J6" s="300">
        <v>1</v>
      </c>
      <c r="K6" s="279">
        <v>0</v>
      </c>
      <c r="L6" s="280">
        <v>0</v>
      </c>
      <c r="M6" s="281">
        <v>0</v>
      </c>
      <c r="N6" s="84">
        <v>0</v>
      </c>
      <c r="O6" s="86">
        <v>0</v>
      </c>
      <c r="P6" s="282">
        <v>0</v>
      </c>
      <c r="Q6" s="283">
        <v>0</v>
      </c>
      <c r="R6" s="283">
        <v>0</v>
      </c>
      <c r="S6" s="284">
        <v>0</v>
      </c>
      <c r="T6" s="285">
        <v>0</v>
      </c>
      <c r="U6" s="286">
        <v>0</v>
      </c>
      <c r="V6" s="286">
        <v>0</v>
      </c>
      <c r="W6" s="287">
        <v>0</v>
      </c>
      <c r="X6" s="90">
        <v>0</v>
      </c>
      <c r="Y6" s="91">
        <v>0</v>
      </c>
      <c r="Z6" s="91">
        <v>0</v>
      </c>
      <c r="AA6" s="288">
        <v>0</v>
      </c>
      <c r="AB6" s="274">
        <v>0</v>
      </c>
      <c r="AC6" s="289">
        <v>0</v>
      </c>
      <c r="AD6" s="289">
        <v>0</v>
      </c>
      <c r="AE6" s="290">
        <v>0</v>
      </c>
      <c r="AF6" s="291">
        <v>0</v>
      </c>
      <c r="AG6" s="292">
        <v>0</v>
      </c>
      <c r="AH6" s="292">
        <v>0</v>
      </c>
      <c r="AI6" s="293">
        <v>0</v>
      </c>
      <c r="AJ6" s="293">
        <v>0</v>
      </c>
      <c r="AK6" s="293">
        <v>0</v>
      </c>
      <c r="AL6" s="293">
        <v>0</v>
      </c>
      <c r="AM6" s="294">
        <v>0</v>
      </c>
      <c r="AN6" s="295">
        <v>0</v>
      </c>
      <c r="AO6" s="296">
        <v>0</v>
      </c>
      <c r="AP6" s="264">
        <v>0</v>
      </c>
      <c r="AQ6" s="265">
        <v>0</v>
      </c>
      <c r="AR6" s="266">
        <v>0</v>
      </c>
      <c r="AS6" s="301">
        <v>0</v>
      </c>
      <c r="AT6" s="302">
        <v>0</v>
      </c>
      <c r="AV6" s="268"/>
      <c r="BE6" s="269"/>
      <c r="BF6" s="272"/>
      <c r="BG6" s="269"/>
      <c r="BH6" s="270"/>
      <c r="BI6" s="270"/>
      <c r="BJ6" s="271"/>
      <c r="BK6" s="269"/>
      <c r="BL6" s="269"/>
      <c r="BM6" s="269"/>
      <c r="BN6" s="272"/>
      <c r="BO6" s="269"/>
      <c r="BP6" s="270"/>
      <c r="BQ6" s="270"/>
      <c r="BR6" s="270"/>
      <c r="BS6" s="270"/>
      <c r="BU6" s="270"/>
      <c r="BV6" s="270"/>
      <c r="BW6" s="270"/>
      <c r="BX6" s="270"/>
      <c r="BY6" s="270"/>
    </row>
    <row r="7" spans="2:77" ht="14.2" customHeight="1" x14ac:dyDescent="0.35">
      <c r="B7" s="273">
        <v>4</v>
      </c>
      <c r="C7" s="274">
        <v>3</v>
      </c>
      <c r="D7" s="275">
        <v>6</v>
      </c>
      <c r="E7" s="276">
        <v>6</v>
      </c>
      <c r="F7" s="277">
        <v>90.000000000000298</v>
      </c>
      <c r="G7" s="299">
        <v>100</v>
      </c>
      <c r="H7" s="242">
        <v>1000</v>
      </c>
      <c r="I7" s="243">
        <v>0</v>
      </c>
      <c r="J7" s="300">
        <v>1</v>
      </c>
      <c r="K7" s="279">
        <v>0</v>
      </c>
      <c r="L7" s="280">
        <v>0</v>
      </c>
      <c r="M7" s="281">
        <v>0</v>
      </c>
      <c r="N7" s="84">
        <v>0</v>
      </c>
      <c r="O7" s="86">
        <v>0</v>
      </c>
      <c r="P7" s="282">
        <v>0</v>
      </c>
      <c r="Q7" s="283">
        <v>0</v>
      </c>
      <c r="R7" s="283">
        <v>0</v>
      </c>
      <c r="S7" s="284">
        <v>0</v>
      </c>
      <c r="T7" s="285">
        <v>0</v>
      </c>
      <c r="U7" s="286">
        <v>0</v>
      </c>
      <c r="V7" s="286">
        <v>0</v>
      </c>
      <c r="W7" s="287">
        <v>0</v>
      </c>
      <c r="X7" s="90">
        <v>0</v>
      </c>
      <c r="Y7" s="91">
        <v>0</v>
      </c>
      <c r="Z7" s="91">
        <v>0</v>
      </c>
      <c r="AA7" s="288">
        <v>0</v>
      </c>
      <c r="AB7" s="274">
        <v>0</v>
      </c>
      <c r="AC7" s="289">
        <v>0</v>
      </c>
      <c r="AD7" s="289">
        <v>0</v>
      </c>
      <c r="AE7" s="290">
        <v>0</v>
      </c>
      <c r="AF7" s="291">
        <v>0</v>
      </c>
      <c r="AG7" s="292">
        <v>0</v>
      </c>
      <c r="AH7" s="292">
        <v>0</v>
      </c>
      <c r="AI7" s="293">
        <v>0</v>
      </c>
      <c r="AJ7" s="293">
        <v>0</v>
      </c>
      <c r="AK7" s="293">
        <v>0</v>
      </c>
      <c r="AL7" s="293">
        <v>0</v>
      </c>
      <c r="AM7" s="294">
        <v>0</v>
      </c>
      <c r="AN7" s="295">
        <v>0</v>
      </c>
      <c r="AO7" s="296">
        <v>0</v>
      </c>
      <c r="AP7" s="264">
        <v>0</v>
      </c>
      <c r="AQ7" s="265">
        <v>0</v>
      </c>
      <c r="AR7" s="266">
        <v>0</v>
      </c>
      <c r="AS7" s="301">
        <v>0</v>
      </c>
      <c r="AT7" s="302">
        <v>0</v>
      </c>
      <c r="AV7" s="268"/>
      <c r="BE7" s="269"/>
      <c r="BF7" s="272"/>
      <c r="BG7" s="269"/>
      <c r="BH7" s="270"/>
      <c r="BI7" s="270"/>
      <c r="BJ7" s="271"/>
      <c r="BK7" s="269"/>
      <c r="BL7" s="269"/>
      <c r="BM7" s="269"/>
      <c r="BN7" s="272"/>
      <c r="BO7" s="269"/>
      <c r="BP7" s="270"/>
      <c r="BQ7" s="270"/>
      <c r="BR7" s="270"/>
      <c r="BS7" s="270"/>
      <c r="BU7" s="270"/>
      <c r="BV7" s="270"/>
      <c r="BW7" s="270"/>
      <c r="BX7" s="270"/>
      <c r="BY7" s="270"/>
    </row>
    <row r="8" spans="2:77" ht="14.2" customHeight="1" x14ac:dyDescent="0.35">
      <c r="B8" s="273">
        <v>5</v>
      </c>
      <c r="C8" s="274">
        <v>4</v>
      </c>
      <c r="D8" s="275">
        <v>7</v>
      </c>
      <c r="E8" s="276">
        <v>7.810249675906654</v>
      </c>
      <c r="F8" s="277">
        <v>129.80557109226515</v>
      </c>
      <c r="G8" s="299">
        <v>100</v>
      </c>
      <c r="H8" s="242">
        <v>1000</v>
      </c>
      <c r="I8" s="243">
        <v>0</v>
      </c>
      <c r="J8" s="300">
        <v>3</v>
      </c>
      <c r="K8" s="279">
        <v>0</v>
      </c>
      <c r="L8" s="280">
        <v>0</v>
      </c>
      <c r="M8" s="281">
        <v>0</v>
      </c>
      <c r="N8" s="84">
        <v>0</v>
      </c>
      <c r="O8" s="86">
        <v>0</v>
      </c>
      <c r="P8" s="282">
        <v>0</v>
      </c>
      <c r="Q8" s="283">
        <v>0</v>
      </c>
      <c r="R8" s="283">
        <v>0</v>
      </c>
      <c r="S8" s="284">
        <v>0</v>
      </c>
      <c r="T8" s="285">
        <v>0</v>
      </c>
      <c r="U8" s="286">
        <v>0</v>
      </c>
      <c r="V8" s="286">
        <v>0</v>
      </c>
      <c r="W8" s="287">
        <v>0</v>
      </c>
      <c r="X8" s="90">
        <v>0</v>
      </c>
      <c r="Y8" s="91">
        <v>0</v>
      </c>
      <c r="Z8" s="91">
        <v>0</v>
      </c>
      <c r="AA8" s="288">
        <v>0</v>
      </c>
      <c r="AB8" s="274">
        <v>0</v>
      </c>
      <c r="AC8" s="289">
        <v>0</v>
      </c>
      <c r="AD8" s="289">
        <v>0</v>
      </c>
      <c r="AE8" s="290">
        <v>0</v>
      </c>
      <c r="AF8" s="291">
        <v>0</v>
      </c>
      <c r="AG8" s="292">
        <v>0</v>
      </c>
      <c r="AH8" s="292">
        <v>0</v>
      </c>
      <c r="AI8" s="293">
        <v>0</v>
      </c>
      <c r="AJ8" s="293">
        <v>0</v>
      </c>
      <c r="AK8" s="293">
        <v>0</v>
      </c>
      <c r="AL8" s="293">
        <v>0</v>
      </c>
      <c r="AM8" s="294">
        <v>0</v>
      </c>
      <c r="AN8" s="295">
        <v>0</v>
      </c>
      <c r="AO8" s="296">
        <v>0</v>
      </c>
      <c r="AP8" s="264">
        <v>0</v>
      </c>
      <c r="AQ8" s="265">
        <v>0</v>
      </c>
      <c r="AR8" s="303">
        <v>0</v>
      </c>
      <c r="AS8" s="301">
        <v>0</v>
      </c>
      <c r="AT8" s="302">
        <v>0</v>
      </c>
      <c r="AV8" s="268"/>
      <c r="AW8" s="268"/>
      <c r="AX8" s="271"/>
      <c r="AY8" s="271"/>
      <c r="AZ8" s="271"/>
      <c r="BA8" s="271"/>
      <c r="BB8" s="271"/>
      <c r="BC8" s="271"/>
      <c r="BD8" s="271"/>
      <c r="BE8" s="269"/>
      <c r="BF8" s="272"/>
      <c r="BG8" s="269"/>
      <c r="BH8" s="270"/>
      <c r="BI8" s="270"/>
      <c r="BJ8" s="271"/>
      <c r="BK8" s="269"/>
      <c r="BL8" s="269"/>
      <c r="BM8" s="269"/>
      <c r="BN8" s="272"/>
      <c r="BO8" s="269"/>
      <c r="BP8" s="270"/>
      <c r="BQ8" s="270"/>
      <c r="BR8" s="270"/>
      <c r="BS8" s="270"/>
      <c r="BU8" s="270"/>
      <c r="BV8" s="270"/>
      <c r="BW8" s="270"/>
      <c r="BX8" s="270"/>
      <c r="BY8" s="270"/>
    </row>
    <row r="9" spans="2:77" ht="14.2" customHeight="1" x14ac:dyDescent="0.35">
      <c r="B9" s="273">
        <v>6</v>
      </c>
      <c r="C9" s="274">
        <v>1</v>
      </c>
      <c r="D9" s="275">
        <v>5</v>
      </c>
      <c r="E9" s="276">
        <v>8.4852813742385695</v>
      </c>
      <c r="F9" s="277">
        <v>45.000000000000043</v>
      </c>
      <c r="G9" s="109">
        <v>100</v>
      </c>
      <c r="H9" s="115">
        <v>1000</v>
      </c>
      <c r="I9" s="304">
        <v>0</v>
      </c>
      <c r="J9" s="300">
        <v>1</v>
      </c>
      <c r="K9" s="279">
        <v>1</v>
      </c>
      <c r="L9" s="280">
        <v>0</v>
      </c>
      <c r="M9" s="281">
        <v>0</v>
      </c>
      <c r="N9" s="84">
        <v>0</v>
      </c>
      <c r="O9" s="86">
        <v>0</v>
      </c>
      <c r="P9" s="282">
        <v>0</v>
      </c>
      <c r="Q9" s="283">
        <v>0</v>
      </c>
      <c r="R9" s="283">
        <v>0</v>
      </c>
      <c r="S9" s="284">
        <v>0</v>
      </c>
      <c r="T9" s="285">
        <v>0</v>
      </c>
      <c r="U9" s="286">
        <v>0</v>
      </c>
      <c r="V9" s="286">
        <v>0</v>
      </c>
      <c r="W9" s="287">
        <v>0</v>
      </c>
      <c r="X9" s="90">
        <v>0</v>
      </c>
      <c r="Y9" s="91">
        <v>0</v>
      </c>
      <c r="Z9" s="91">
        <v>0</v>
      </c>
      <c r="AA9" s="288">
        <v>0</v>
      </c>
      <c r="AB9" s="274">
        <v>0</v>
      </c>
      <c r="AC9" s="289">
        <v>0</v>
      </c>
      <c r="AD9" s="289">
        <v>0</v>
      </c>
      <c r="AE9" s="290">
        <v>0</v>
      </c>
      <c r="AF9" s="291">
        <v>0</v>
      </c>
      <c r="AG9" s="292">
        <v>0</v>
      </c>
      <c r="AH9" s="292">
        <v>0</v>
      </c>
      <c r="AI9" s="293">
        <v>0</v>
      </c>
      <c r="AJ9" s="293">
        <v>0</v>
      </c>
      <c r="AK9" s="293">
        <v>0</v>
      </c>
      <c r="AL9" s="293">
        <v>0</v>
      </c>
      <c r="AM9" s="294">
        <v>0</v>
      </c>
      <c r="AN9" s="295">
        <v>0</v>
      </c>
      <c r="AO9" s="296">
        <v>0</v>
      </c>
      <c r="AP9" s="264">
        <v>0</v>
      </c>
      <c r="AQ9" s="265">
        <v>0</v>
      </c>
      <c r="AR9" s="303">
        <v>0</v>
      </c>
      <c r="AS9" s="301">
        <v>0</v>
      </c>
      <c r="AT9" s="302">
        <v>0</v>
      </c>
      <c r="AV9" s="268"/>
      <c r="AW9" s="268"/>
      <c r="AX9" s="271"/>
      <c r="AY9" s="271"/>
      <c r="AZ9" s="271"/>
      <c r="BA9" s="271"/>
      <c r="BB9" s="271"/>
      <c r="BC9" s="271"/>
      <c r="BD9" s="271"/>
      <c r="BE9" s="269"/>
      <c r="BF9" s="272"/>
      <c r="BG9" s="269"/>
      <c r="BH9" s="270"/>
      <c r="BI9" s="270"/>
      <c r="BJ9" s="271"/>
      <c r="BK9" s="269"/>
      <c r="BL9" s="269"/>
      <c r="BM9" s="269"/>
      <c r="BN9" s="272"/>
      <c r="BO9" s="269"/>
      <c r="BP9" s="270"/>
      <c r="BQ9" s="270"/>
      <c r="BR9" s="270"/>
      <c r="BS9" s="270"/>
      <c r="BU9" s="270"/>
      <c r="BV9" s="270"/>
      <c r="BW9" s="270"/>
      <c r="BX9" s="270"/>
      <c r="BY9" s="270"/>
    </row>
    <row r="10" spans="2:77" ht="14.2" customHeight="1" x14ac:dyDescent="0.35">
      <c r="B10" s="273">
        <v>7</v>
      </c>
      <c r="C10" s="274">
        <v>5</v>
      </c>
      <c r="D10" s="275">
        <v>6</v>
      </c>
      <c r="E10" s="276">
        <v>6</v>
      </c>
      <c r="F10" s="277">
        <v>0</v>
      </c>
      <c r="G10" s="109">
        <v>100</v>
      </c>
      <c r="H10" s="115">
        <v>1000</v>
      </c>
      <c r="I10" s="304">
        <v>0</v>
      </c>
      <c r="J10" s="300">
        <v>1</v>
      </c>
      <c r="K10" s="279">
        <v>0</v>
      </c>
      <c r="L10" s="280">
        <v>0</v>
      </c>
      <c r="M10" s="281">
        <v>0</v>
      </c>
      <c r="N10" s="84">
        <v>0</v>
      </c>
      <c r="O10" s="86">
        <v>0</v>
      </c>
      <c r="P10" s="282">
        <v>0</v>
      </c>
      <c r="Q10" s="283">
        <v>0</v>
      </c>
      <c r="R10" s="283">
        <v>0</v>
      </c>
      <c r="S10" s="284">
        <v>0</v>
      </c>
      <c r="T10" s="285">
        <v>0</v>
      </c>
      <c r="U10" s="286">
        <v>0</v>
      </c>
      <c r="V10" s="286">
        <v>0</v>
      </c>
      <c r="W10" s="287">
        <v>0</v>
      </c>
      <c r="X10" s="90">
        <v>0</v>
      </c>
      <c r="Y10" s="91">
        <v>0</v>
      </c>
      <c r="Z10" s="91">
        <v>0</v>
      </c>
      <c r="AA10" s="288">
        <v>0</v>
      </c>
      <c r="AB10" s="274">
        <v>0</v>
      </c>
      <c r="AC10" s="289">
        <v>0</v>
      </c>
      <c r="AD10" s="289">
        <v>0</v>
      </c>
      <c r="AE10" s="290">
        <v>0</v>
      </c>
      <c r="AF10" s="291">
        <v>0</v>
      </c>
      <c r="AG10" s="292">
        <v>0</v>
      </c>
      <c r="AH10" s="292">
        <v>0</v>
      </c>
      <c r="AI10" s="293">
        <v>0</v>
      </c>
      <c r="AJ10" s="293">
        <v>0</v>
      </c>
      <c r="AK10" s="293">
        <v>0</v>
      </c>
      <c r="AL10" s="293">
        <v>0</v>
      </c>
      <c r="AM10" s="294">
        <v>0</v>
      </c>
      <c r="AN10" s="295">
        <v>0</v>
      </c>
      <c r="AO10" s="296">
        <v>0</v>
      </c>
      <c r="AP10" s="264">
        <v>0</v>
      </c>
      <c r="AQ10" s="265">
        <v>0</v>
      </c>
      <c r="AR10" s="303">
        <v>0</v>
      </c>
      <c r="AS10" s="301">
        <v>0</v>
      </c>
      <c r="AT10" s="302">
        <v>0</v>
      </c>
      <c r="AV10" s="268"/>
      <c r="AW10" s="268"/>
      <c r="AX10" s="271"/>
      <c r="AY10" s="271"/>
      <c r="AZ10" s="271"/>
      <c r="BA10" s="271"/>
      <c r="BB10" s="271"/>
      <c r="BC10" s="271"/>
      <c r="BD10" s="271"/>
      <c r="BE10" s="269"/>
      <c r="BF10" s="272"/>
      <c r="BG10" s="269"/>
      <c r="BH10" s="270"/>
      <c r="BI10" s="270"/>
      <c r="BJ10" s="271"/>
      <c r="BK10" s="269"/>
      <c r="BL10" s="269"/>
      <c r="BM10" s="269"/>
      <c r="BN10" s="272"/>
      <c r="BO10" s="269"/>
      <c r="BP10" s="270"/>
      <c r="BQ10" s="270"/>
      <c r="BR10" s="270"/>
      <c r="BS10" s="270"/>
      <c r="BU10" s="270"/>
      <c r="BV10" s="270"/>
      <c r="BW10" s="270"/>
      <c r="BX10" s="270"/>
      <c r="BY10" s="270"/>
    </row>
    <row r="11" spans="2:77" ht="14.2" customHeight="1" x14ac:dyDescent="0.35">
      <c r="B11" s="273">
        <v>8</v>
      </c>
      <c r="C11" s="274">
        <v>6</v>
      </c>
      <c r="D11" s="275">
        <v>7</v>
      </c>
      <c r="E11" s="276">
        <v>6</v>
      </c>
      <c r="F11" s="277">
        <v>0</v>
      </c>
      <c r="G11" s="109">
        <v>100</v>
      </c>
      <c r="H11" s="115">
        <v>1000</v>
      </c>
      <c r="I11" s="304">
        <v>0</v>
      </c>
      <c r="J11" s="300">
        <v>1</v>
      </c>
      <c r="K11" s="279">
        <v>0</v>
      </c>
      <c r="L11" s="280">
        <v>0</v>
      </c>
      <c r="M11" s="281">
        <v>0</v>
      </c>
      <c r="N11" s="84">
        <v>0</v>
      </c>
      <c r="O11" s="86">
        <v>0</v>
      </c>
      <c r="P11" s="282">
        <v>0</v>
      </c>
      <c r="Q11" s="283">
        <v>0</v>
      </c>
      <c r="R11" s="283">
        <v>0</v>
      </c>
      <c r="S11" s="284">
        <v>0</v>
      </c>
      <c r="T11" s="285">
        <v>0</v>
      </c>
      <c r="U11" s="286">
        <v>0</v>
      </c>
      <c r="V11" s="286">
        <v>0</v>
      </c>
      <c r="W11" s="287">
        <v>0</v>
      </c>
      <c r="X11" s="90">
        <v>0</v>
      </c>
      <c r="Y11" s="91">
        <v>0</v>
      </c>
      <c r="Z11" s="91">
        <v>0</v>
      </c>
      <c r="AA11" s="288">
        <v>0</v>
      </c>
      <c r="AB11" s="274">
        <v>0</v>
      </c>
      <c r="AC11" s="289">
        <v>0</v>
      </c>
      <c r="AD11" s="289">
        <v>0</v>
      </c>
      <c r="AE11" s="290">
        <v>0</v>
      </c>
      <c r="AF11" s="291">
        <v>0</v>
      </c>
      <c r="AG11" s="292">
        <v>0</v>
      </c>
      <c r="AH11" s="292">
        <v>0</v>
      </c>
      <c r="AI11" s="293">
        <v>0</v>
      </c>
      <c r="AJ11" s="293">
        <v>0</v>
      </c>
      <c r="AK11" s="293">
        <v>0</v>
      </c>
      <c r="AL11" s="293">
        <v>0</v>
      </c>
      <c r="AM11" s="294">
        <v>0</v>
      </c>
      <c r="AN11" s="295">
        <v>0</v>
      </c>
      <c r="AO11" s="296">
        <v>0</v>
      </c>
      <c r="AP11" s="264">
        <v>0</v>
      </c>
      <c r="AQ11" s="265">
        <v>0</v>
      </c>
      <c r="AR11" s="303">
        <v>0</v>
      </c>
      <c r="AS11" s="301">
        <v>0</v>
      </c>
      <c r="AT11" s="302">
        <v>0</v>
      </c>
      <c r="AV11" s="268"/>
      <c r="AW11" s="268"/>
      <c r="AX11" s="271"/>
      <c r="AY11" s="271"/>
      <c r="AZ11" s="271"/>
      <c r="BA11" s="271"/>
      <c r="BB11" s="271"/>
      <c r="BC11" s="271"/>
      <c r="BD11" s="271"/>
      <c r="BE11" s="269"/>
      <c r="BF11" s="272"/>
      <c r="BG11" s="269"/>
      <c r="BH11" s="270"/>
      <c r="BI11" s="270"/>
      <c r="BJ11" s="271"/>
      <c r="BK11" s="269"/>
      <c r="BL11" s="269"/>
      <c r="BM11" s="269"/>
      <c r="BN11" s="272"/>
      <c r="BO11" s="269"/>
      <c r="BP11" s="270"/>
      <c r="BQ11" s="270"/>
      <c r="BR11" s="270"/>
      <c r="BS11" s="270"/>
      <c r="BU11" s="270"/>
      <c r="BV11" s="270"/>
      <c r="BW11" s="270"/>
      <c r="BX11" s="270"/>
      <c r="BY11" s="270"/>
    </row>
    <row r="12" spans="2:77" ht="14.2" customHeight="1" x14ac:dyDescent="0.35">
      <c r="B12" s="273">
        <v>9</v>
      </c>
      <c r="C12" s="274">
        <v>2</v>
      </c>
      <c r="D12" s="275">
        <v>6</v>
      </c>
      <c r="E12" s="276">
        <v>8.4852813742385695</v>
      </c>
      <c r="F12" s="277">
        <v>45.000000000000043</v>
      </c>
      <c r="G12" s="109">
        <v>100</v>
      </c>
      <c r="H12" s="115">
        <v>1000</v>
      </c>
      <c r="I12" s="304">
        <v>0</v>
      </c>
      <c r="J12" s="300">
        <v>1</v>
      </c>
      <c r="K12" s="279">
        <v>0</v>
      </c>
      <c r="L12" s="280">
        <v>0</v>
      </c>
      <c r="M12" s="281">
        <v>0</v>
      </c>
      <c r="N12" s="84">
        <v>0</v>
      </c>
      <c r="O12" s="86">
        <v>0</v>
      </c>
      <c r="P12" s="282">
        <v>0</v>
      </c>
      <c r="Q12" s="283">
        <v>0</v>
      </c>
      <c r="R12" s="283">
        <v>0</v>
      </c>
      <c r="S12" s="284">
        <v>0</v>
      </c>
      <c r="T12" s="285">
        <v>0</v>
      </c>
      <c r="U12" s="286">
        <v>0</v>
      </c>
      <c r="V12" s="286">
        <v>0</v>
      </c>
      <c r="W12" s="287">
        <v>0</v>
      </c>
      <c r="X12" s="90">
        <v>0</v>
      </c>
      <c r="Y12" s="91">
        <v>0</v>
      </c>
      <c r="Z12" s="91">
        <v>0</v>
      </c>
      <c r="AA12" s="288">
        <v>0</v>
      </c>
      <c r="AB12" s="274">
        <v>0</v>
      </c>
      <c r="AC12" s="289">
        <v>0</v>
      </c>
      <c r="AD12" s="289">
        <v>0</v>
      </c>
      <c r="AE12" s="290">
        <v>0</v>
      </c>
      <c r="AF12" s="291">
        <v>0</v>
      </c>
      <c r="AG12" s="292">
        <v>0</v>
      </c>
      <c r="AH12" s="292">
        <v>0</v>
      </c>
      <c r="AI12" s="293">
        <v>0</v>
      </c>
      <c r="AJ12" s="293">
        <v>0</v>
      </c>
      <c r="AK12" s="293">
        <v>0</v>
      </c>
      <c r="AL12" s="293">
        <v>0</v>
      </c>
      <c r="AM12" s="294">
        <v>0</v>
      </c>
      <c r="AN12" s="295">
        <v>0</v>
      </c>
      <c r="AO12" s="296">
        <v>0</v>
      </c>
      <c r="AP12" s="264">
        <v>0</v>
      </c>
      <c r="AQ12" s="305">
        <v>0</v>
      </c>
      <c r="AR12" s="303">
        <v>0</v>
      </c>
      <c r="AS12" s="301">
        <v>0</v>
      </c>
      <c r="AT12" s="302">
        <v>0</v>
      </c>
      <c r="AV12" s="268"/>
      <c r="AW12" s="268"/>
      <c r="AX12" s="271"/>
      <c r="AY12" s="271"/>
      <c r="AZ12" s="271"/>
      <c r="BA12" s="271"/>
      <c r="BB12" s="271"/>
      <c r="BC12" s="271"/>
      <c r="BD12" s="271"/>
      <c r="BE12" s="269"/>
      <c r="BF12" s="272"/>
      <c r="BG12" s="269"/>
      <c r="BH12" s="270"/>
      <c r="BI12" s="270"/>
      <c r="BJ12" s="271"/>
      <c r="BK12" s="269"/>
      <c r="BL12" s="269"/>
      <c r="BM12" s="269"/>
      <c r="BN12" s="272"/>
      <c r="BO12" s="269"/>
      <c r="BP12" s="270"/>
      <c r="BQ12" s="270"/>
      <c r="BR12" s="270"/>
      <c r="BS12" s="270"/>
      <c r="BU12" s="270"/>
      <c r="BV12" s="270"/>
      <c r="BW12" s="270"/>
      <c r="BX12" s="270"/>
      <c r="BY12" s="270"/>
    </row>
    <row r="13" spans="2:77" ht="14.2" customHeight="1" x14ac:dyDescent="0.35">
      <c r="B13" s="273">
        <v>10</v>
      </c>
      <c r="C13" s="274">
        <v>3</v>
      </c>
      <c r="D13" s="275">
        <v>7</v>
      </c>
      <c r="E13" s="276">
        <v>8.4852813742385695</v>
      </c>
      <c r="F13" s="277">
        <v>45.000000000000043</v>
      </c>
      <c r="G13" s="109">
        <v>100</v>
      </c>
      <c r="H13" s="115">
        <v>1000</v>
      </c>
      <c r="I13" s="304">
        <v>0</v>
      </c>
      <c r="J13" s="300">
        <v>1</v>
      </c>
      <c r="K13" s="279">
        <v>0</v>
      </c>
      <c r="L13" s="280">
        <v>0</v>
      </c>
      <c r="M13" s="281">
        <v>0</v>
      </c>
      <c r="N13" s="84">
        <v>0</v>
      </c>
      <c r="O13" s="86">
        <v>0</v>
      </c>
      <c r="P13" s="282">
        <v>0</v>
      </c>
      <c r="Q13" s="283">
        <v>0</v>
      </c>
      <c r="R13" s="283">
        <v>0</v>
      </c>
      <c r="S13" s="284">
        <v>0</v>
      </c>
      <c r="T13" s="285">
        <v>0</v>
      </c>
      <c r="U13" s="286">
        <v>0</v>
      </c>
      <c r="V13" s="286">
        <v>0</v>
      </c>
      <c r="W13" s="287">
        <v>0</v>
      </c>
      <c r="X13" s="90">
        <v>0</v>
      </c>
      <c r="Y13" s="91">
        <v>0</v>
      </c>
      <c r="Z13" s="91">
        <v>0</v>
      </c>
      <c r="AA13" s="288">
        <v>0</v>
      </c>
      <c r="AB13" s="274">
        <v>0</v>
      </c>
      <c r="AC13" s="289">
        <v>0</v>
      </c>
      <c r="AD13" s="289">
        <v>0</v>
      </c>
      <c r="AE13" s="290">
        <v>0</v>
      </c>
      <c r="AF13" s="291">
        <v>0</v>
      </c>
      <c r="AG13" s="292">
        <v>0</v>
      </c>
      <c r="AH13" s="292">
        <v>0</v>
      </c>
      <c r="AI13" s="293">
        <v>0</v>
      </c>
      <c r="AJ13" s="293">
        <v>0</v>
      </c>
      <c r="AK13" s="293">
        <v>0</v>
      </c>
      <c r="AL13" s="293">
        <v>0</v>
      </c>
      <c r="AM13" s="294">
        <v>0</v>
      </c>
      <c r="AN13" s="295">
        <v>0</v>
      </c>
      <c r="AO13" s="296">
        <v>0</v>
      </c>
      <c r="AP13" s="264">
        <v>0</v>
      </c>
      <c r="AQ13" s="305">
        <v>0</v>
      </c>
      <c r="AR13" s="303">
        <v>0</v>
      </c>
      <c r="AS13" s="301">
        <v>0</v>
      </c>
      <c r="AT13" s="302">
        <v>0</v>
      </c>
      <c r="AV13" s="268"/>
      <c r="AW13" s="268"/>
      <c r="AX13" s="271"/>
      <c r="AY13" s="271"/>
      <c r="AZ13" s="271"/>
      <c r="BA13" s="271"/>
      <c r="BB13" s="271"/>
      <c r="BC13" s="271"/>
      <c r="BD13" s="271"/>
      <c r="BE13" s="269"/>
      <c r="BF13" s="272"/>
      <c r="BG13" s="269"/>
      <c r="BH13" s="270"/>
      <c r="BI13" s="270"/>
      <c r="BJ13" s="271"/>
      <c r="BK13" s="269"/>
      <c r="BL13" s="269"/>
      <c r="BM13" s="269"/>
      <c r="BN13" s="272"/>
      <c r="BO13" s="269"/>
      <c r="BP13" s="270"/>
      <c r="BQ13" s="270"/>
      <c r="BR13" s="270"/>
      <c r="BS13" s="270"/>
      <c r="BU13" s="270"/>
      <c r="BV13" s="270"/>
      <c r="BW13" s="270"/>
      <c r="BX13" s="270"/>
      <c r="BY13" s="270"/>
    </row>
    <row r="14" spans="2:77" ht="14.2" customHeight="1" x14ac:dyDescent="0.35">
      <c r="B14" s="273">
        <v>11</v>
      </c>
      <c r="C14" s="274"/>
      <c r="D14" s="275"/>
      <c r="E14" s="276"/>
      <c r="F14" s="277"/>
      <c r="G14" s="109"/>
      <c r="H14" s="115"/>
      <c r="I14" s="304"/>
      <c r="J14" s="300"/>
      <c r="K14" s="279"/>
      <c r="L14" s="280"/>
      <c r="M14" s="281"/>
      <c r="N14" s="84"/>
      <c r="O14" s="86"/>
      <c r="P14" s="282"/>
      <c r="Q14" s="283"/>
      <c r="R14" s="283"/>
      <c r="S14" s="284"/>
      <c r="T14" s="285"/>
      <c r="U14" s="286"/>
      <c r="V14" s="286"/>
      <c r="W14" s="287"/>
      <c r="X14" s="90"/>
      <c r="Y14" s="91"/>
      <c r="Z14" s="91"/>
      <c r="AA14" s="288"/>
      <c r="AB14" s="274"/>
      <c r="AC14" s="289"/>
      <c r="AD14" s="289"/>
      <c r="AE14" s="290"/>
      <c r="AF14" s="291"/>
      <c r="AG14" s="292"/>
      <c r="AH14" s="292"/>
      <c r="AI14" s="293"/>
      <c r="AJ14" s="293"/>
      <c r="AK14" s="293"/>
      <c r="AL14" s="293"/>
      <c r="AM14" s="294"/>
      <c r="AN14" s="295"/>
      <c r="AO14" s="296"/>
      <c r="AP14" s="264"/>
      <c r="AQ14" s="305"/>
      <c r="AR14" s="303"/>
      <c r="AS14" s="301">
        <v>0</v>
      </c>
      <c r="AT14" s="302">
        <v>0</v>
      </c>
      <c r="AV14" s="268"/>
      <c r="AW14" s="268"/>
      <c r="AX14" s="271"/>
      <c r="AY14" s="271"/>
      <c r="AZ14" s="271"/>
      <c r="BA14" s="271"/>
      <c r="BB14" s="271"/>
      <c r="BC14" s="271"/>
      <c r="BD14" s="271"/>
      <c r="BE14" s="269"/>
      <c r="BF14" s="272"/>
      <c r="BG14" s="269"/>
      <c r="BH14" s="270"/>
      <c r="BI14" s="270"/>
      <c r="BJ14" s="271"/>
      <c r="BK14" s="269"/>
      <c r="BL14" s="269"/>
      <c r="BM14" s="269"/>
      <c r="BN14" s="272"/>
      <c r="BO14" s="269"/>
      <c r="BP14" s="270"/>
      <c r="BQ14" s="270"/>
      <c r="BR14" s="270"/>
      <c r="BS14" s="270"/>
      <c r="BU14" s="270"/>
      <c r="BV14" s="270"/>
      <c r="BW14" s="270"/>
      <c r="BX14" s="270"/>
      <c r="BY14" s="270"/>
    </row>
    <row r="15" spans="2:77" ht="14.2" customHeight="1" x14ac:dyDescent="0.35">
      <c r="B15" s="273">
        <v>12</v>
      </c>
      <c r="C15" s="274"/>
      <c r="D15" s="275"/>
      <c r="E15" s="276"/>
      <c r="F15" s="277"/>
      <c r="G15" s="109"/>
      <c r="H15" s="115"/>
      <c r="I15" s="304"/>
      <c r="J15" s="300"/>
      <c r="K15" s="279"/>
      <c r="L15" s="280"/>
      <c r="M15" s="281"/>
      <c r="N15" s="84"/>
      <c r="O15" s="86"/>
      <c r="P15" s="282"/>
      <c r="Q15" s="283"/>
      <c r="R15" s="283"/>
      <c r="S15" s="284"/>
      <c r="T15" s="285"/>
      <c r="U15" s="286"/>
      <c r="V15" s="286"/>
      <c r="W15" s="287"/>
      <c r="X15" s="90"/>
      <c r="Y15" s="91"/>
      <c r="Z15" s="91"/>
      <c r="AA15" s="288"/>
      <c r="AB15" s="274"/>
      <c r="AC15" s="289"/>
      <c r="AD15" s="289"/>
      <c r="AE15" s="290"/>
      <c r="AF15" s="291"/>
      <c r="AG15" s="292"/>
      <c r="AH15" s="292"/>
      <c r="AI15" s="293"/>
      <c r="AJ15" s="293"/>
      <c r="AK15" s="293"/>
      <c r="AL15" s="293"/>
      <c r="AM15" s="294"/>
      <c r="AN15" s="295"/>
      <c r="AO15" s="296"/>
      <c r="AP15" s="264"/>
      <c r="AQ15" s="305"/>
      <c r="AR15" s="303"/>
      <c r="AS15" s="301">
        <v>0</v>
      </c>
      <c r="AT15" s="302">
        <v>0</v>
      </c>
      <c r="AV15" s="268"/>
      <c r="AW15" s="268"/>
      <c r="AX15" s="271"/>
      <c r="AY15" s="271"/>
      <c r="AZ15" s="271"/>
      <c r="BA15" s="271"/>
      <c r="BB15" s="271"/>
      <c r="BC15" s="271"/>
      <c r="BD15" s="271"/>
      <c r="BE15" s="269"/>
      <c r="BF15" s="272"/>
      <c r="BG15" s="269"/>
      <c r="BH15" s="270"/>
      <c r="BI15" s="270"/>
      <c r="BJ15" s="271"/>
      <c r="BK15" s="269"/>
      <c r="BL15" s="269"/>
      <c r="BM15" s="269"/>
      <c r="BN15" s="272"/>
      <c r="BO15" s="269"/>
      <c r="BP15" s="270"/>
      <c r="BQ15" s="270"/>
      <c r="BR15" s="270"/>
      <c r="BS15" s="270"/>
      <c r="BU15" s="270"/>
      <c r="BV15" s="270"/>
      <c r="BW15" s="270"/>
      <c r="BX15" s="270"/>
      <c r="BY15" s="270"/>
    </row>
    <row r="16" spans="2:77" ht="14.2" customHeight="1" x14ac:dyDescent="0.35">
      <c r="B16" s="273">
        <v>13</v>
      </c>
      <c r="C16" s="274"/>
      <c r="D16" s="275"/>
      <c r="E16" s="276"/>
      <c r="F16" s="277"/>
      <c r="G16" s="109"/>
      <c r="H16" s="115"/>
      <c r="I16" s="306"/>
      <c r="J16" s="300"/>
      <c r="K16" s="279"/>
      <c r="L16" s="280"/>
      <c r="M16" s="281"/>
      <c r="N16" s="84"/>
      <c r="O16" s="86"/>
      <c r="P16" s="282"/>
      <c r="Q16" s="283"/>
      <c r="R16" s="283"/>
      <c r="S16" s="284"/>
      <c r="T16" s="285"/>
      <c r="U16" s="286"/>
      <c r="V16" s="286"/>
      <c r="W16" s="287"/>
      <c r="X16" s="90"/>
      <c r="Y16" s="91"/>
      <c r="Z16" s="91"/>
      <c r="AA16" s="288"/>
      <c r="AB16" s="274"/>
      <c r="AC16" s="289"/>
      <c r="AD16" s="289"/>
      <c r="AE16" s="290"/>
      <c r="AF16" s="291"/>
      <c r="AG16" s="292"/>
      <c r="AH16" s="292"/>
      <c r="AI16" s="293"/>
      <c r="AJ16" s="293"/>
      <c r="AK16" s="293"/>
      <c r="AL16" s="293"/>
      <c r="AM16" s="294"/>
      <c r="AN16" s="295"/>
      <c r="AO16" s="296"/>
      <c r="AP16" s="264"/>
      <c r="AQ16" s="305"/>
      <c r="AR16" s="303"/>
      <c r="AS16" s="301">
        <v>0</v>
      </c>
      <c r="AT16" s="302">
        <v>0</v>
      </c>
      <c r="AV16" s="268"/>
      <c r="AW16" s="268"/>
      <c r="AX16" s="271"/>
      <c r="AY16" s="271"/>
      <c r="AZ16" s="271"/>
      <c r="BA16" s="271"/>
      <c r="BB16" s="271"/>
      <c r="BC16" s="271"/>
      <c r="BD16" s="271"/>
      <c r="BE16" s="269"/>
      <c r="BF16" s="272"/>
      <c r="BG16" s="269"/>
      <c r="BH16" s="270"/>
      <c r="BI16" s="270"/>
      <c r="BJ16" s="271"/>
      <c r="BK16" s="269"/>
      <c r="BL16" s="269"/>
      <c r="BM16" s="269"/>
      <c r="BN16" s="272"/>
      <c r="BO16" s="269"/>
      <c r="BP16" s="270"/>
      <c r="BQ16" s="270"/>
      <c r="BR16" s="270"/>
      <c r="BS16" s="270"/>
      <c r="BU16" s="270"/>
      <c r="BV16" s="270"/>
      <c r="BW16" s="270"/>
      <c r="BX16" s="270"/>
      <c r="BY16" s="270"/>
    </row>
    <row r="17" spans="2:77" ht="14.2" customHeight="1" x14ac:dyDescent="0.35">
      <c r="B17" s="273">
        <v>14</v>
      </c>
      <c r="C17" s="274"/>
      <c r="D17" s="275"/>
      <c r="E17" s="276"/>
      <c r="F17" s="277"/>
      <c r="G17" s="109"/>
      <c r="H17" s="115"/>
      <c r="I17" s="306"/>
      <c r="J17" s="300"/>
      <c r="K17" s="279"/>
      <c r="L17" s="280"/>
      <c r="M17" s="281"/>
      <c r="N17" s="84"/>
      <c r="O17" s="86"/>
      <c r="P17" s="282"/>
      <c r="Q17" s="283"/>
      <c r="R17" s="283"/>
      <c r="S17" s="284"/>
      <c r="T17" s="285"/>
      <c r="U17" s="286"/>
      <c r="V17" s="286"/>
      <c r="W17" s="287"/>
      <c r="X17" s="90"/>
      <c r="Y17" s="91"/>
      <c r="Z17" s="91"/>
      <c r="AA17" s="288"/>
      <c r="AB17" s="274"/>
      <c r="AC17" s="289"/>
      <c r="AD17" s="289"/>
      <c r="AE17" s="290"/>
      <c r="AF17" s="291"/>
      <c r="AG17" s="292"/>
      <c r="AH17" s="292"/>
      <c r="AI17" s="293"/>
      <c r="AJ17" s="293"/>
      <c r="AK17" s="293"/>
      <c r="AL17" s="293"/>
      <c r="AM17" s="294"/>
      <c r="AN17" s="295"/>
      <c r="AO17" s="296"/>
      <c r="AP17" s="264"/>
      <c r="AQ17" s="305"/>
      <c r="AR17" s="303"/>
      <c r="AS17" s="301"/>
      <c r="AT17" s="302"/>
      <c r="AV17" s="268"/>
      <c r="AW17" s="268"/>
      <c r="AX17" s="271"/>
      <c r="AY17" s="271"/>
      <c r="AZ17" s="271"/>
      <c r="BA17" s="271"/>
      <c r="BB17" s="271"/>
      <c r="BC17" s="271"/>
      <c r="BD17" s="271"/>
      <c r="BE17" s="269"/>
      <c r="BF17" s="272"/>
      <c r="BG17" s="269"/>
      <c r="BH17" s="270"/>
      <c r="BI17" s="270"/>
      <c r="BJ17" s="271"/>
      <c r="BK17" s="269"/>
      <c r="BL17" s="269"/>
      <c r="BM17" s="269"/>
      <c r="BN17" s="272"/>
      <c r="BO17" s="269"/>
      <c r="BP17" s="270"/>
      <c r="BQ17" s="270"/>
      <c r="BR17" s="270"/>
      <c r="BS17" s="270"/>
      <c r="BU17" s="270"/>
      <c r="BV17" s="270"/>
      <c r="BW17" s="270"/>
      <c r="BX17" s="270"/>
      <c r="BY17" s="270"/>
    </row>
    <row r="18" spans="2:77" ht="14.2" customHeight="1" x14ac:dyDescent="0.35">
      <c r="B18" s="273">
        <v>15</v>
      </c>
      <c r="C18" s="274"/>
      <c r="D18" s="275"/>
      <c r="E18" s="276"/>
      <c r="F18" s="277"/>
      <c r="G18" s="109"/>
      <c r="H18" s="115"/>
      <c r="I18" s="306"/>
      <c r="J18" s="300"/>
      <c r="K18" s="279"/>
      <c r="L18" s="280"/>
      <c r="M18" s="281"/>
      <c r="N18" s="84"/>
      <c r="O18" s="86"/>
      <c r="P18" s="282"/>
      <c r="Q18" s="283"/>
      <c r="R18" s="283"/>
      <c r="S18" s="284"/>
      <c r="T18" s="285"/>
      <c r="U18" s="286"/>
      <c r="V18" s="286"/>
      <c r="W18" s="287"/>
      <c r="X18" s="90"/>
      <c r="Y18" s="91"/>
      <c r="Z18" s="91"/>
      <c r="AA18" s="288"/>
      <c r="AB18" s="274"/>
      <c r="AC18" s="289"/>
      <c r="AD18" s="289"/>
      <c r="AE18" s="290"/>
      <c r="AF18" s="291"/>
      <c r="AG18" s="292"/>
      <c r="AH18" s="292"/>
      <c r="AI18" s="293"/>
      <c r="AJ18" s="293"/>
      <c r="AK18" s="293"/>
      <c r="AL18" s="293"/>
      <c r="AM18" s="294"/>
      <c r="AN18" s="295"/>
      <c r="AO18" s="296"/>
      <c r="AP18" s="264"/>
      <c r="AQ18" s="305"/>
      <c r="AR18" s="303"/>
      <c r="AS18" s="297"/>
      <c r="AT18" s="298"/>
      <c r="AV18" s="268"/>
      <c r="AW18" s="268"/>
      <c r="AY18" s="268"/>
      <c r="AZ18" s="268"/>
      <c r="BA18" s="269"/>
      <c r="BB18" s="269"/>
      <c r="BC18" s="269"/>
      <c r="BD18" s="269"/>
      <c r="BE18" s="269"/>
      <c r="BF18" s="272"/>
      <c r="BG18" s="269"/>
      <c r="BH18" s="270"/>
      <c r="BI18" s="270"/>
      <c r="BJ18" s="271"/>
      <c r="BK18" s="269"/>
      <c r="BL18" s="269"/>
      <c r="BM18" s="269"/>
      <c r="BN18" s="272"/>
      <c r="BO18" s="269"/>
      <c r="BP18" s="270"/>
      <c r="BQ18" s="270"/>
      <c r="BR18" s="270"/>
      <c r="BS18" s="270"/>
      <c r="BU18" s="270"/>
      <c r="BV18" s="270"/>
      <c r="BW18" s="270"/>
      <c r="BX18" s="270"/>
      <c r="BY18" s="270"/>
    </row>
    <row r="19" spans="2:77" ht="14.2" customHeight="1" x14ac:dyDescent="0.35">
      <c r="B19" s="273">
        <v>16</v>
      </c>
      <c r="C19" s="274"/>
      <c r="D19" s="275"/>
      <c r="E19" s="276"/>
      <c r="F19" s="277"/>
      <c r="G19" s="109"/>
      <c r="H19" s="115"/>
      <c r="I19" s="306"/>
      <c r="J19" s="300"/>
      <c r="K19" s="279"/>
      <c r="L19" s="280"/>
      <c r="M19" s="281"/>
      <c r="N19" s="84"/>
      <c r="O19" s="86"/>
      <c r="P19" s="282"/>
      <c r="Q19" s="283"/>
      <c r="R19" s="283"/>
      <c r="S19" s="284"/>
      <c r="T19" s="285"/>
      <c r="U19" s="286"/>
      <c r="V19" s="286"/>
      <c r="W19" s="287"/>
      <c r="X19" s="90"/>
      <c r="Y19" s="91"/>
      <c r="Z19" s="91"/>
      <c r="AA19" s="288"/>
      <c r="AB19" s="274"/>
      <c r="AC19" s="289"/>
      <c r="AD19" s="289"/>
      <c r="AE19" s="290"/>
      <c r="AF19" s="291"/>
      <c r="AG19" s="292"/>
      <c r="AH19" s="292"/>
      <c r="AI19" s="293"/>
      <c r="AJ19" s="293"/>
      <c r="AK19" s="293"/>
      <c r="AL19" s="293"/>
      <c r="AM19" s="294"/>
      <c r="AN19" s="295"/>
      <c r="AO19" s="296"/>
      <c r="AP19" s="264"/>
      <c r="AQ19" s="305"/>
      <c r="AR19" s="303"/>
      <c r="AS19" s="301"/>
      <c r="AT19" s="302"/>
      <c r="AV19" s="268"/>
      <c r="AW19" s="268"/>
      <c r="AX19" s="272"/>
      <c r="AY19" s="269"/>
      <c r="AZ19" s="270"/>
      <c r="BA19" s="270"/>
      <c r="BB19" s="271"/>
      <c r="BC19" s="269"/>
      <c r="BD19" s="269"/>
      <c r="BE19" s="269"/>
      <c r="BF19" s="272"/>
      <c r="BG19" s="269"/>
      <c r="BH19" s="270"/>
      <c r="BI19" s="270"/>
      <c r="BJ19" s="271"/>
      <c r="BK19" s="269"/>
      <c r="BL19" s="269"/>
      <c r="BM19" s="269"/>
      <c r="BN19" s="272"/>
      <c r="BO19" s="269"/>
      <c r="BP19" s="270"/>
      <c r="BQ19" s="270"/>
      <c r="BR19" s="270"/>
      <c r="BS19" s="270"/>
      <c r="BU19" s="270"/>
      <c r="BV19" s="270"/>
      <c r="BW19" s="270"/>
      <c r="BX19" s="270"/>
      <c r="BY19" s="270"/>
    </row>
    <row r="20" spans="2:77" ht="14.2" customHeight="1" x14ac:dyDescent="0.35">
      <c r="B20" s="273">
        <v>17</v>
      </c>
      <c r="C20" s="274"/>
      <c r="D20" s="275"/>
      <c r="E20" s="276"/>
      <c r="F20" s="277"/>
      <c r="G20" s="109"/>
      <c r="H20" s="115"/>
      <c r="I20" s="306"/>
      <c r="J20" s="300"/>
      <c r="K20" s="279"/>
      <c r="L20" s="280"/>
      <c r="M20" s="281"/>
      <c r="N20" s="84"/>
      <c r="O20" s="86"/>
      <c r="P20" s="282"/>
      <c r="Q20" s="283"/>
      <c r="R20" s="283"/>
      <c r="S20" s="284"/>
      <c r="T20" s="285"/>
      <c r="U20" s="286"/>
      <c r="V20" s="286"/>
      <c r="W20" s="287"/>
      <c r="X20" s="90"/>
      <c r="Y20" s="91"/>
      <c r="Z20" s="91"/>
      <c r="AA20" s="288"/>
      <c r="AB20" s="274"/>
      <c r="AC20" s="289"/>
      <c r="AD20" s="289"/>
      <c r="AE20" s="290"/>
      <c r="AF20" s="291"/>
      <c r="AG20" s="292"/>
      <c r="AH20" s="292"/>
      <c r="AI20" s="293"/>
      <c r="AJ20" s="293"/>
      <c r="AK20" s="293"/>
      <c r="AL20" s="293"/>
      <c r="AM20" s="294"/>
      <c r="AN20" s="295"/>
      <c r="AO20" s="296"/>
      <c r="AP20" s="264"/>
      <c r="AQ20" s="305"/>
      <c r="AR20" s="303"/>
      <c r="AS20" s="301"/>
      <c r="AT20" s="302"/>
      <c r="AU20" s="271"/>
      <c r="AV20" s="271"/>
      <c r="AW20" s="271"/>
      <c r="AX20" s="271"/>
      <c r="AY20" s="271"/>
      <c r="AZ20" s="271"/>
      <c r="BA20" s="271"/>
      <c r="BB20" s="271"/>
      <c r="BC20" s="269"/>
      <c r="BD20" s="269"/>
      <c r="BE20" s="269"/>
      <c r="BF20" s="272"/>
      <c r="BG20" s="269"/>
      <c r="BH20" s="270"/>
      <c r="BI20" s="270"/>
      <c r="BJ20" s="271"/>
      <c r="BK20" s="269"/>
      <c r="BL20" s="269"/>
      <c r="BM20" s="269"/>
      <c r="BN20" s="272"/>
      <c r="BO20" s="269"/>
      <c r="BP20" s="270"/>
      <c r="BQ20" s="270"/>
      <c r="BR20" s="270"/>
      <c r="BS20" s="270"/>
      <c r="BU20" s="270"/>
      <c r="BV20" s="270"/>
      <c r="BW20" s="270"/>
      <c r="BX20" s="270"/>
      <c r="BY20" s="270"/>
    </row>
    <row r="21" spans="2:77" ht="14.2" customHeight="1" x14ac:dyDescent="0.35">
      <c r="B21" s="273">
        <v>18</v>
      </c>
      <c r="C21" s="274"/>
      <c r="D21" s="275"/>
      <c r="E21" s="276"/>
      <c r="F21" s="277"/>
      <c r="G21" s="109"/>
      <c r="H21" s="115"/>
      <c r="I21" s="306"/>
      <c r="J21" s="300"/>
      <c r="K21" s="279"/>
      <c r="L21" s="280"/>
      <c r="M21" s="281"/>
      <c r="N21" s="84"/>
      <c r="O21" s="86"/>
      <c r="P21" s="282"/>
      <c r="Q21" s="283"/>
      <c r="R21" s="283"/>
      <c r="S21" s="284"/>
      <c r="T21" s="285"/>
      <c r="U21" s="286"/>
      <c r="V21" s="286"/>
      <c r="W21" s="287"/>
      <c r="X21" s="90"/>
      <c r="Y21" s="91"/>
      <c r="Z21" s="91"/>
      <c r="AA21" s="288"/>
      <c r="AB21" s="274"/>
      <c r="AC21" s="289"/>
      <c r="AD21" s="289"/>
      <c r="AE21" s="290"/>
      <c r="AF21" s="291"/>
      <c r="AG21" s="292"/>
      <c r="AH21" s="292"/>
      <c r="AI21" s="293"/>
      <c r="AJ21" s="293"/>
      <c r="AK21" s="293"/>
      <c r="AL21" s="293"/>
      <c r="AM21" s="294"/>
      <c r="AN21" s="295"/>
      <c r="AO21" s="296"/>
      <c r="AP21" s="264"/>
      <c r="AQ21" s="305"/>
      <c r="AR21" s="303"/>
      <c r="AS21" s="301"/>
      <c r="AT21" s="302"/>
      <c r="AU21" s="271"/>
      <c r="AV21" s="271"/>
      <c r="AW21" s="271"/>
      <c r="AX21" s="271"/>
      <c r="AY21" s="271"/>
      <c r="AZ21" s="271"/>
      <c r="BA21" s="271"/>
      <c r="BB21" s="271"/>
      <c r="BC21" s="269"/>
      <c r="BD21" s="269"/>
      <c r="BE21" s="269"/>
      <c r="BF21" s="272"/>
      <c r="BG21" s="269"/>
      <c r="BH21" s="270"/>
      <c r="BI21" s="270"/>
      <c r="BJ21" s="271"/>
      <c r="BK21" s="269"/>
      <c r="BL21" s="269"/>
      <c r="BM21" s="269"/>
      <c r="BN21" s="272"/>
      <c r="BO21" s="269"/>
      <c r="BP21" s="270"/>
      <c r="BQ21" s="270"/>
      <c r="BR21" s="270"/>
      <c r="BS21" s="270"/>
      <c r="BU21" s="270"/>
      <c r="BV21" s="270"/>
      <c r="BW21" s="270"/>
      <c r="BX21" s="270"/>
      <c r="BY21" s="270"/>
    </row>
    <row r="22" spans="2:77" ht="14.2" customHeight="1" x14ac:dyDescent="0.35">
      <c r="B22" s="273">
        <v>19</v>
      </c>
      <c r="C22" s="274"/>
      <c r="D22" s="275"/>
      <c r="E22" s="276"/>
      <c r="F22" s="277"/>
      <c r="G22" s="109"/>
      <c r="H22" s="115"/>
      <c r="I22" s="306"/>
      <c r="J22" s="300"/>
      <c r="K22" s="279"/>
      <c r="L22" s="280"/>
      <c r="M22" s="281"/>
      <c r="N22" s="84"/>
      <c r="O22" s="86"/>
      <c r="P22" s="282"/>
      <c r="Q22" s="283"/>
      <c r="R22" s="283"/>
      <c r="S22" s="284"/>
      <c r="T22" s="285"/>
      <c r="U22" s="286"/>
      <c r="V22" s="286"/>
      <c r="W22" s="287"/>
      <c r="X22" s="90"/>
      <c r="Y22" s="91"/>
      <c r="Z22" s="91"/>
      <c r="AA22" s="288"/>
      <c r="AB22" s="274"/>
      <c r="AC22" s="289"/>
      <c r="AD22" s="289"/>
      <c r="AE22" s="290"/>
      <c r="AF22" s="291"/>
      <c r="AG22" s="292"/>
      <c r="AH22" s="292"/>
      <c r="AI22" s="293"/>
      <c r="AJ22" s="293"/>
      <c r="AK22" s="293"/>
      <c r="AL22" s="293"/>
      <c r="AM22" s="294"/>
      <c r="AN22" s="295"/>
      <c r="AO22" s="296"/>
      <c r="AP22" s="264"/>
      <c r="AQ22" s="305"/>
      <c r="AR22" s="303"/>
      <c r="AS22" s="301"/>
      <c r="AT22" s="302"/>
      <c r="AU22" s="271"/>
      <c r="AV22" s="271"/>
      <c r="AW22" s="271"/>
      <c r="AX22" s="271"/>
      <c r="AY22" s="271"/>
      <c r="AZ22" s="271"/>
      <c r="BA22" s="271"/>
      <c r="BB22" s="271"/>
      <c r="BC22" s="269"/>
      <c r="BD22" s="269"/>
      <c r="BE22" s="269"/>
      <c r="BF22" s="272"/>
      <c r="BG22" s="269"/>
      <c r="BH22" s="270"/>
      <c r="BI22" s="270"/>
      <c r="BJ22" s="271"/>
      <c r="BK22" s="269"/>
      <c r="BL22" s="269"/>
      <c r="BM22" s="269"/>
      <c r="BN22" s="272"/>
      <c r="BO22" s="269"/>
      <c r="BP22" s="270"/>
      <c r="BQ22" s="270"/>
      <c r="BR22" s="270"/>
      <c r="BS22" s="270"/>
      <c r="BU22" s="270"/>
      <c r="BV22" s="270"/>
      <c r="BW22" s="270"/>
      <c r="BX22" s="270"/>
      <c r="BY22" s="270"/>
    </row>
    <row r="23" spans="2:77" ht="14.2" customHeight="1" x14ac:dyDescent="0.35">
      <c r="B23" s="307">
        <v>20</v>
      </c>
      <c r="C23" s="274"/>
      <c r="D23" s="275"/>
      <c r="E23" s="276"/>
      <c r="F23" s="277"/>
      <c r="G23" s="109"/>
      <c r="H23" s="115"/>
      <c r="I23" s="306"/>
      <c r="J23" s="300"/>
      <c r="K23" s="279"/>
      <c r="L23" s="280"/>
      <c r="M23" s="281"/>
      <c r="N23" s="84"/>
      <c r="O23" s="86"/>
      <c r="P23" s="282"/>
      <c r="Q23" s="283"/>
      <c r="R23" s="283"/>
      <c r="S23" s="284"/>
      <c r="T23" s="285"/>
      <c r="U23" s="286"/>
      <c r="V23" s="286"/>
      <c r="W23" s="287"/>
      <c r="X23" s="90"/>
      <c r="Y23" s="91"/>
      <c r="Z23" s="91"/>
      <c r="AA23" s="288"/>
      <c r="AB23" s="274"/>
      <c r="AC23" s="289"/>
      <c r="AD23" s="289"/>
      <c r="AE23" s="290"/>
      <c r="AF23" s="291"/>
      <c r="AG23" s="292"/>
      <c r="AH23" s="292"/>
      <c r="AI23" s="293"/>
      <c r="AJ23" s="293"/>
      <c r="AK23" s="293"/>
      <c r="AL23" s="293"/>
      <c r="AM23" s="294"/>
      <c r="AN23" s="295"/>
      <c r="AO23" s="296"/>
      <c r="AP23" s="308"/>
      <c r="AQ23" s="305"/>
      <c r="AR23" s="303"/>
      <c r="AS23" s="301"/>
      <c r="AT23" s="302"/>
      <c r="AU23" s="271"/>
      <c r="AV23" s="271"/>
      <c r="AW23" s="271"/>
      <c r="AX23" s="271"/>
      <c r="AY23" s="271"/>
      <c r="AZ23" s="271"/>
      <c r="BA23" s="271"/>
      <c r="BB23" s="271"/>
      <c r="BC23" s="269"/>
      <c r="BD23" s="269"/>
      <c r="BE23" s="269"/>
      <c r="BF23" s="272"/>
      <c r="BG23" s="269"/>
      <c r="BH23" s="270"/>
      <c r="BI23" s="270"/>
      <c r="BJ23" s="271"/>
      <c r="BK23" s="269"/>
      <c r="BL23" s="269"/>
      <c r="BM23" s="269"/>
      <c r="BN23" s="272"/>
      <c r="BO23" s="269"/>
      <c r="BP23" s="270"/>
      <c r="BQ23" s="270"/>
      <c r="BR23" s="270"/>
      <c r="BS23" s="270"/>
      <c r="BU23" s="270"/>
      <c r="BV23" s="270"/>
      <c r="BW23" s="270"/>
      <c r="BX23" s="270"/>
      <c r="BY23" s="270"/>
    </row>
    <row r="24" spans="2:77" ht="14.2" customHeight="1" x14ac:dyDescent="0.35">
      <c r="B24" s="273">
        <v>21</v>
      </c>
      <c r="C24" s="274"/>
      <c r="D24" s="275"/>
      <c r="E24" s="276"/>
      <c r="F24" s="277"/>
      <c r="G24" s="109"/>
      <c r="H24" s="115"/>
      <c r="I24" s="306"/>
      <c r="J24" s="300"/>
      <c r="K24" s="279"/>
      <c r="L24" s="280"/>
      <c r="M24" s="281"/>
      <c r="N24" s="84"/>
      <c r="O24" s="86"/>
      <c r="P24" s="282"/>
      <c r="Q24" s="283"/>
      <c r="R24" s="283"/>
      <c r="S24" s="284"/>
      <c r="T24" s="285"/>
      <c r="U24" s="286"/>
      <c r="V24" s="286"/>
      <c r="W24" s="287"/>
      <c r="X24" s="90"/>
      <c r="Y24" s="91"/>
      <c r="Z24" s="91"/>
      <c r="AA24" s="288"/>
      <c r="AB24" s="274"/>
      <c r="AC24" s="289"/>
      <c r="AD24" s="289"/>
      <c r="AE24" s="290"/>
      <c r="AF24" s="291"/>
      <c r="AG24" s="292"/>
      <c r="AH24" s="292"/>
      <c r="AI24" s="293"/>
      <c r="AJ24" s="293"/>
      <c r="AK24" s="293"/>
      <c r="AL24" s="293"/>
      <c r="AM24" s="294"/>
      <c r="AN24" s="295"/>
      <c r="AO24" s="296"/>
      <c r="AP24" s="264"/>
      <c r="AQ24" s="305"/>
      <c r="AR24" s="303"/>
      <c r="AS24" s="301"/>
      <c r="AT24" s="302"/>
      <c r="AU24" s="271"/>
      <c r="AV24" s="271"/>
      <c r="AW24" s="271"/>
      <c r="AX24" s="271"/>
      <c r="AY24" s="271"/>
      <c r="AZ24" s="271"/>
      <c r="BA24" s="271"/>
      <c r="BB24" s="271"/>
      <c r="BC24" s="269"/>
      <c r="BD24" s="269"/>
      <c r="BE24" s="269"/>
      <c r="BF24" s="272"/>
      <c r="BG24" s="269"/>
      <c r="BH24" s="270"/>
      <c r="BI24" s="270"/>
      <c r="BJ24" s="271"/>
      <c r="BK24" s="269"/>
      <c r="BL24" s="269"/>
      <c r="BM24" s="269"/>
      <c r="BN24" s="272"/>
      <c r="BO24" s="269"/>
      <c r="BP24" s="270"/>
      <c r="BQ24" s="270"/>
      <c r="BR24" s="270"/>
      <c r="BS24" s="270"/>
      <c r="BU24" s="270"/>
      <c r="BV24" s="270"/>
      <c r="BW24" s="270"/>
      <c r="BX24" s="270"/>
      <c r="BY24" s="270"/>
    </row>
    <row r="25" spans="2:77" ht="14.2" customHeight="1" x14ac:dyDescent="0.35">
      <c r="B25" s="273">
        <v>22</v>
      </c>
      <c r="C25" s="274"/>
      <c r="D25" s="275"/>
      <c r="E25" s="276"/>
      <c r="F25" s="277"/>
      <c r="G25" s="109"/>
      <c r="H25" s="115"/>
      <c r="I25" s="306"/>
      <c r="J25" s="300"/>
      <c r="K25" s="279"/>
      <c r="L25" s="280"/>
      <c r="M25" s="281"/>
      <c r="N25" s="84"/>
      <c r="O25" s="86"/>
      <c r="P25" s="282"/>
      <c r="Q25" s="283"/>
      <c r="R25" s="283"/>
      <c r="S25" s="284"/>
      <c r="T25" s="285"/>
      <c r="U25" s="286"/>
      <c r="V25" s="286"/>
      <c r="W25" s="287"/>
      <c r="X25" s="90"/>
      <c r="Y25" s="91"/>
      <c r="Z25" s="91"/>
      <c r="AA25" s="288"/>
      <c r="AB25" s="274"/>
      <c r="AC25" s="289"/>
      <c r="AD25" s="289"/>
      <c r="AE25" s="290"/>
      <c r="AF25" s="291"/>
      <c r="AG25" s="292"/>
      <c r="AH25" s="292"/>
      <c r="AI25" s="293"/>
      <c r="AJ25" s="293"/>
      <c r="AK25" s="293"/>
      <c r="AL25" s="293"/>
      <c r="AM25" s="294"/>
      <c r="AN25" s="295"/>
      <c r="AO25" s="296"/>
      <c r="AP25" s="264"/>
      <c r="AQ25" s="305"/>
      <c r="AR25" s="303"/>
      <c r="AS25" s="301"/>
      <c r="AT25" s="302"/>
      <c r="AU25" s="271"/>
      <c r="AV25" s="271"/>
      <c r="AW25" s="271"/>
      <c r="AX25" s="271"/>
      <c r="AY25" s="271"/>
      <c r="AZ25" s="271"/>
      <c r="BA25" s="271"/>
      <c r="BB25" s="271"/>
      <c r="BC25" s="269"/>
      <c r="BD25" s="269"/>
      <c r="BE25" s="269"/>
      <c r="BF25" s="272"/>
      <c r="BG25" s="269"/>
      <c r="BH25" s="270"/>
      <c r="BI25" s="270"/>
      <c r="BJ25" s="271"/>
      <c r="BK25" s="269"/>
      <c r="BL25" s="269"/>
      <c r="BM25" s="269"/>
      <c r="BN25" s="272"/>
      <c r="BO25" s="269"/>
      <c r="BP25" s="270"/>
      <c r="BQ25" s="270"/>
      <c r="BR25" s="270"/>
      <c r="BS25" s="270"/>
      <c r="BU25" s="270"/>
      <c r="BV25" s="270"/>
      <c r="BW25" s="270"/>
      <c r="BX25" s="270"/>
      <c r="BY25" s="270"/>
    </row>
    <row r="26" spans="2:77" ht="14.2" customHeight="1" x14ac:dyDescent="0.35">
      <c r="B26" s="273">
        <v>23</v>
      </c>
      <c r="C26" s="274"/>
      <c r="D26" s="275"/>
      <c r="E26" s="276"/>
      <c r="F26" s="277"/>
      <c r="G26" s="109"/>
      <c r="H26" s="115"/>
      <c r="I26" s="306"/>
      <c r="J26" s="300"/>
      <c r="K26" s="279"/>
      <c r="L26" s="280"/>
      <c r="M26" s="281"/>
      <c r="N26" s="84"/>
      <c r="O26" s="86"/>
      <c r="P26" s="282"/>
      <c r="Q26" s="283"/>
      <c r="R26" s="283"/>
      <c r="S26" s="284"/>
      <c r="T26" s="285"/>
      <c r="U26" s="286"/>
      <c r="V26" s="286"/>
      <c r="W26" s="287"/>
      <c r="X26" s="90"/>
      <c r="Y26" s="91"/>
      <c r="Z26" s="91"/>
      <c r="AA26" s="288"/>
      <c r="AB26" s="274"/>
      <c r="AC26" s="289"/>
      <c r="AD26" s="289"/>
      <c r="AE26" s="290"/>
      <c r="AF26" s="291"/>
      <c r="AG26" s="292"/>
      <c r="AH26" s="292"/>
      <c r="AI26" s="293"/>
      <c r="AJ26" s="293"/>
      <c r="AK26" s="293"/>
      <c r="AL26" s="293"/>
      <c r="AM26" s="294"/>
      <c r="AN26" s="295"/>
      <c r="AO26" s="296"/>
      <c r="AP26" s="264"/>
      <c r="AQ26" s="305"/>
      <c r="AR26" s="303"/>
      <c r="AS26" s="301"/>
      <c r="AT26" s="302"/>
      <c r="AU26" s="271"/>
      <c r="AV26" s="271"/>
      <c r="AW26" s="271"/>
      <c r="AX26" s="271"/>
      <c r="AY26" s="271"/>
      <c r="AZ26" s="271"/>
      <c r="BA26" s="271"/>
      <c r="BB26" s="271"/>
      <c r="BC26" s="269"/>
      <c r="BD26" s="269"/>
      <c r="BE26" s="269"/>
      <c r="BF26" s="272"/>
      <c r="BG26" s="269"/>
      <c r="BH26" s="270"/>
      <c r="BI26" s="270"/>
      <c r="BJ26" s="271"/>
      <c r="BK26" s="269"/>
      <c r="BL26" s="269"/>
      <c r="BM26" s="269"/>
      <c r="BN26" s="272"/>
      <c r="BO26" s="269"/>
      <c r="BP26" s="270"/>
      <c r="BQ26" s="270"/>
      <c r="BR26" s="270"/>
      <c r="BS26" s="270"/>
      <c r="BU26" s="270"/>
      <c r="BV26" s="270"/>
      <c r="BW26" s="270"/>
      <c r="BX26" s="270"/>
      <c r="BY26" s="270"/>
    </row>
    <row r="27" spans="2:77" ht="14.2" customHeight="1" x14ac:dyDescent="0.35">
      <c r="B27" s="273">
        <v>24</v>
      </c>
      <c r="C27" s="274"/>
      <c r="D27" s="275"/>
      <c r="E27" s="276"/>
      <c r="F27" s="277"/>
      <c r="G27" s="109"/>
      <c r="H27" s="115"/>
      <c r="I27" s="306"/>
      <c r="J27" s="300"/>
      <c r="K27" s="279"/>
      <c r="L27" s="280"/>
      <c r="M27" s="281"/>
      <c r="N27" s="84"/>
      <c r="O27" s="86"/>
      <c r="P27" s="282"/>
      <c r="Q27" s="283"/>
      <c r="R27" s="283"/>
      <c r="S27" s="284"/>
      <c r="T27" s="285"/>
      <c r="U27" s="286"/>
      <c r="V27" s="286"/>
      <c r="W27" s="287"/>
      <c r="X27" s="90"/>
      <c r="Y27" s="91"/>
      <c r="Z27" s="91"/>
      <c r="AA27" s="288"/>
      <c r="AB27" s="274"/>
      <c r="AC27" s="289"/>
      <c r="AD27" s="289"/>
      <c r="AE27" s="290"/>
      <c r="AF27" s="291"/>
      <c r="AG27" s="292"/>
      <c r="AH27" s="292"/>
      <c r="AI27" s="293"/>
      <c r="AJ27" s="293"/>
      <c r="AK27" s="293"/>
      <c r="AL27" s="293"/>
      <c r="AM27" s="294"/>
      <c r="AN27" s="295"/>
      <c r="AO27" s="296"/>
      <c r="AP27" s="264"/>
      <c r="AQ27" s="305"/>
      <c r="AR27" s="303"/>
      <c r="AS27" s="301"/>
      <c r="AT27" s="302"/>
      <c r="AU27" s="271"/>
      <c r="AV27" s="271"/>
      <c r="AW27" s="271"/>
      <c r="AX27" s="271"/>
      <c r="AY27" s="271"/>
      <c r="AZ27" s="271"/>
      <c r="BA27" s="271"/>
      <c r="BB27" s="271"/>
      <c r="BC27" s="269"/>
      <c r="BD27" s="269"/>
      <c r="BE27" s="269"/>
      <c r="BF27" s="272"/>
      <c r="BG27" s="269"/>
      <c r="BH27" s="270"/>
      <c r="BI27" s="270"/>
      <c r="BJ27" s="271"/>
      <c r="BK27" s="269"/>
      <c r="BL27" s="269"/>
      <c r="BM27" s="269"/>
      <c r="BN27" s="272"/>
      <c r="BO27" s="269"/>
      <c r="BP27" s="270"/>
      <c r="BQ27" s="270"/>
      <c r="BR27" s="270"/>
      <c r="BS27" s="270"/>
      <c r="BU27" s="270"/>
      <c r="BV27" s="270"/>
      <c r="BW27" s="270"/>
      <c r="BX27" s="270"/>
      <c r="BY27" s="270"/>
    </row>
    <row r="28" spans="2:77" ht="14.2" customHeight="1" x14ac:dyDescent="0.35">
      <c r="B28" s="273">
        <v>25</v>
      </c>
      <c r="C28" s="274"/>
      <c r="D28" s="275"/>
      <c r="E28" s="276"/>
      <c r="F28" s="277"/>
      <c r="G28" s="109"/>
      <c r="H28" s="115"/>
      <c r="I28" s="306"/>
      <c r="J28" s="300"/>
      <c r="K28" s="279"/>
      <c r="L28" s="280"/>
      <c r="M28" s="281"/>
      <c r="N28" s="84"/>
      <c r="O28" s="86"/>
      <c r="P28" s="282"/>
      <c r="Q28" s="283"/>
      <c r="R28" s="283"/>
      <c r="S28" s="284"/>
      <c r="T28" s="285"/>
      <c r="U28" s="286"/>
      <c r="V28" s="286"/>
      <c r="W28" s="287"/>
      <c r="X28" s="90"/>
      <c r="Y28" s="91"/>
      <c r="Z28" s="91"/>
      <c r="AA28" s="288"/>
      <c r="AB28" s="274"/>
      <c r="AC28" s="289"/>
      <c r="AD28" s="289"/>
      <c r="AE28" s="290"/>
      <c r="AF28" s="291"/>
      <c r="AG28" s="292"/>
      <c r="AH28" s="292"/>
      <c r="AI28" s="293"/>
      <c r="AJ28" s="293"/>
      <c r="AK28" s="293"/>
      <c r="AL28" s="293"/>
      <c r="AM28" s="294"/>
      <c r="AN28" s="295"/>
      <c r="AO28" s="296"/>
      <c r="AP28" s="264"/>
      <c r="AQ28" s="305"/>
      <c r="AR28" s="303"/>
      <c r="AS28" s="301"/>
      <c r="AT28" s="302"/>
      <c r="AU28" s="271"/>
      <c r="AV28" s="271"/>
      <c r="AW28" s="271"/>
      <c r="AX28" s="271"/>
      <c r="AY28" s="271"/>
      <c r="AZ28" s="271"/>
      <c r="BA28" s="271"/>
      <c r="BB28" s="271"/>
      <c r="BC28" s="269"/>
      <c r="BD28" s="269"/>
      <c r="BE28" s="269"/>
      <c r="BF28" s="272"/>
      <c r="BG28" s="269"/>
      <c r="BH28" s="270"/>
      <c r="BI28" s="270"/>
      <c r="BJ28" s="271"/>
      <c r="BK28" s="269"/>
      <c r="BL28" s="269"/>
      <c r="BM28" s="269"/>
      <c r="BN28" s="272"/>
      <c r="BO28" s="269"/>
      <c r="BP28" s="270"/>
      <c r="BQ28" s="270"/>
      <c r="BR28" s="270"/>
      <c r="BS28" s="270"/>
      <c r="BU28" s="270"/>
      <c r="BV28" s="270"/>
      <c r="BW28" s="270"/>
      <c r="BX28" s="270"/>
      <c r="BY28" s="270"/>
    </row>
    <row r="29" spans="2:77" ht="14.2" customHeight="1" x14ac:dyDescent="0.35">
      <c r="B29" s="273">
        <v>26</v>
      </c>
      <c r="C29" s="274"/>
      <c r="D29" s="275"/>
      <c r="E29" s="276"/>
      <c r="F29" s="277"/>
      <c r="G29" s="109"/>
      <c r="H29" s="115"/>
      <c r="I29" s="306"/>
      <c r="J29" s="300"/>
      <c r="K29" s="279"/>
      <c r="L29" s="280"/>
      <c r="M29" s="281"/>
      <c r="N29" s="84"/>
      <c r="O29" s="86"/>
      <c r="P29" s="282"/>
      <c r="Q29" s="283"/>
      <c r="R29" s="283"/>
      <c r="S29" s="284"/>
      <c r="T29" s="285"/>
      <c r="U29" s="286"/>
      <c r="V29" s="286"/>
      <c r="W29" s="287"/>
      <c r="X29" s="90"/>
      <c r="Y29" s="91"/>
      <c r="Z29" s="91"/>
      <c r="AA29" s="288"/>
      <c r="AB29" s="274"/>
      <c r="AC29" s="289"/>
      <c r="AD29" s="289"/>
      <c r="AE29" s="290"/>
      <c r="AF29" s="291"/>
      <c r="AG29" s="292"/>
      <c r="AH29" s="292"/>
      <c r="AI29" s="293"/>
      <c r="AJ29" s="293"/>
      <c r="AK29" s="293"/>
      <c r="AL29" s="293"/>
      <c r="AM29" s="294"/>
      <c r="AN29" s="295"/>
      <c r="AO29" s="296"/>
      <c r="AP29" s="264"/>
      <c r="AQ29" s="305"/>
      <c r="AR29" s="303"/>
      <c r="AS29" s="301"/>
      <c r="AT29" s="302"/>
      <c r="AU29" s="271"/>
      <c r="AV29" s="271"/>
      <c r="AW29" s="271"/>
      <c r="AX29" s="271"/>
      <c r="AY29" s="271"/>
      <c r="AZ29" s="271"/>
      <c r="BA29" s="271"/>
      <c r="BB29" s="271"/>
      <c r="BC29" s="269"/>
      <c r="BD29" s="269"/>
      <c r="BE29" s="269"/>
      <c r="BF29" s="272"/>
      <c r="BG29" s="269"/>
      <c r="BH29" s="270"/>
      <c r="BI29" s="270"/>
      <c r="BJ29" s="271"/>
      <c r="BK29" s="269"/>
      <c r="BL29" s="269"/>
      <c r="BM29" s="269"/>
      <c r="BN29" s="272"/>
      <c r="BO29" s="269"/>
      <c r="BP29" s="270"/>
      <c r="BQ29" s="270"/>
      <c r="BR29" s="270"/>
      <c r="BS29" s="270"/>
      <c r="BU29" s="270"/>
      <c r="BV29" s="270"/>
      <c r="BW29" s="270"/>
      <c r="BX29" s="270"/>
      <c r="BY29" s="270"/>
    </row>
    <row r="30" spans="2:77" ht="14.2" customHeight="1" x14ac:dyDescent="0.35">
      <c r="B30" s="273">
        <v>27</v>
      </c>
      <c r="C30" s="274"/>
      <c r="D30" s="275"/>
      <c r="E30" s="276"/>
      <c r="F30" s="277"/>
      <c r="G30" s="109"/>
      <c r="H30" s="115"/>
      <c r="I30" s="306"/>
      <c r="J30" s="300"/>
      <c r="K30" s="279"/>
      <c r="L30" s="280"/>
      <c r="M30" s="281"/>
      <c r="N30" s="84"/>
      <c r="O30" s="86"/>
      <c r="P30" s="282"/>
      <c r="Q30" s="283"/>
      <c r="R30" s="283"/>
      <c r="S30" s="284"/>
      <c r="T30" s="285"/>
      <c r="U30" s="286"/>
      <c r="V30" s="286"/>
      <c r="W30" s="287"/>
      <c r="X30" s="90"/>
      <c r="Y30" s="91"/>
      <c r="Z30" s="91"/>
      <c r="AA30" s="288"/>
      <c r="AB30" s="274"/>
      <c r="AC30" s="289"/>
      <c r="AD30" s="289"/>
      <c r="AE30" s="290"/>
      <c r="AF30" s="291"/>
      <c r="AG30" s="292"/>
      <c r="AH30" s="292"/>
      <c r="AI30" s="293"/>
      <c r="AJ30" s="293"/>
      <c r="AK30" s="293"/>
      <c r="AL30" s="293"/>
      <c r="AM30" s="294"/>
      <c r="AN30" s="295"/>
      <c r="AO30" s="296"/>
      <c r="AP30" s="264"/>
      <c r="AQ30" s="305"/>
      <c r="AR30" s="303"/>
      <c r="AS30" s="301"/>
      <c r="AT30" s="302"/>
      <c r="AU30" s="271"/>
      <c r="AV30" s="271"/>
      <c r="AW30" s="271"/>
      <c r="AX30" s="271"/>
      <c r="AY30" s="271"/>
      <c r="AZ30" s="271"/>
      <c r="BA30" s="271"/>
      <c r="BB30" s="271"/>
      <c r="BC30" s="269"/>
      <c r="BD30" s="269"/>
      <c r="BE30" s="269"/>
      <c r="BF30" s="272"/>
      <c r="BG30" s="269"/>
      <c r="BH30" s="270"/>
      <c r="BI30" s="270"/>
      <c r="BJ30" s="271"/>
      <c r="BK30" s="269"/>
      <c r="BL30" s="269"/>
      <c r="BM30" s="269"/>
      <c r="BN30" s="272"/>
      <c r="BO30" s="269"/>
      <c r="BP30" s="270"/>
      <c r="BQ30" s="270"/>
      <c r="BR30" s="270"/>
      <c r="BS30" s="270"/>
      <c r="BU30" s="270"/>
      <c r="BV30" s="270"/>
      <c r="BW30" s="270"/>
      <c r="BX30" s="270"/>
      <c r="BY30" s="270"/>
    </row>
    <row r="31" spans="2:77" ht="14.2" customHeight="1" x14ac:dyDescent="0.35">
      <c r="B31" s="273">
        <v>28</v>
      </c>
      <c r="C31" s="274"/>
      <c r="D31" s="275"/>
      <c r="E31" s="276"/>
      <c r="F31" s="277"/>
      <c r="G31" s="109"/>
      <c r="H31" s="115"/>
      <c r="I31" s="306"/>
      <c r="J31" s="300"/>
      <c r="K31" s="279"/>
      <c r="L31" s="280"/>
      <c r="M31" s="281"/>
      <c r="N31" s="84"/>
      <c r="O31" s="86"/>
      <c r="P31" s="282"/>
      <c r="Q31" s="283"/>
      <c r="R31" s="283"/>
      <c r="S31" s="284"/>
      <c r="T31" s="285"/>
      <c r="U31" s="286"/>
      <c r="V31" s="286"/>
      <c r="W31" s="287"/>
      <c r="X31" s="90"/>
      <c r="Y31" s="91"/>
      <c r="Z31" s="91"/>
      <c r="AA31" s="288"/>
      <c r="AB31" s="274"/>
      <c r="AC31" s="289"/>
      <c r="AD31" s="289"/>
      <c r="AE31" s="290"/>
      <c r="AF31" s="291"/>
      <c r="AG31" s="292"/>
      <c r="AH31" s="292"/>
      <c r="AI31" s="293"/>
      <c r="AJ31" s="293"/>
      <c r="AK31" s="293"/>
      <c r="AL31" s="293"/>
      <c r="AM31" s="294"/>
      <c r="AN31" s="295"/>
      <c r="AO31" s="296"/>
      <c r="AP31" s="264"/>
      <c r="AQ31" s="305"/>
      <c r="AR31" s="303"/>
      <c r="AS31" s="301"/>
      <c r="AT31" s="302"/>
      <c r="AU31" s="271"/>
      <c r="AV31" s="271"/>
      <c r="AW31" s="271"/>
      <c r="AX31" s="271"/>
      <c r="AY31" s="271"/>
      <c r="AZ31" s="271"/>
      <c r="BA31" s="271"/>
      <c r="BB31" s="271"/>
      <c r="BC31" s="269"/>
      <c r="BD31" s="269"/>
      <c r="BE31" s="269"/>
      <c r="BF31" s="272"/>
      <c r="BG31" s="269"/>
      <c r="BH31" s="270"/>
      <c r="BI31" s="270"/>
      <c r="BJ31" s="271"/>
      <c r="BK31" s="269"/>
      <c r="BL31" s="269"/>
      <c r="BM31" s="269"/>
      <c r="BN31" s="272"/>
      <c r="BO31" s="269"/>
      <c r="BP31" s="270"/>
      <c r="BQ31" s="270"/>
      <c r="BR31" s="270"/>
      <c r="BS31" s="270"/>
      <c r="BU31" s="270"/>
      <c r="BV31" s="270"/>
      <c r="BW31" s="270"/>
      <c r="BX31" s="270"/>
      <c r="BY31" s="270"/>
    </row>
    <row r="32" spans="2:77" ht="14.2" customHeight="1" x14ac:dyDescent="0.35">
      <c r="B32" s="273">
        <v>29</v>
      </c>
      <c r="C32" s="274"/>
      <c r="D32" s="275"/>
      <c r="E32" s="276"/>
      <c r="F32" s="277"/>
      <c r="G32" s="109"/>
      <c r="H32" s="115"/>
      <c r="I32" s="306"/>
      <c r="J32" s="300"/>
      <c r="K32" s="279"/>
      <c r="L32" s="280"/>
      <c r="M32" s="281"/>
      <c r="N32" s="84"/>
      <c r="O32" s="86"/>
      <c r="P32" s="282"/>
      <c r="Q32" s="283"/>
      <c r="R32" s="283"/>
      <c r="S32" s="284"/>
      <c r="T32" s="285"/>
      <c r="U32" s="286"/>
      <c r="V32" s="286"/>
      <c r="W32" s="287"/>
      <c r="X32" s="90"/>
      <c r="Y32" s="91"/>
      <c r="Z32" s="91"/>
      <c r="AA32" s="288"/>
      <c r="AB32" s="274"/>
      <c r="AC32" s="289"/>
      <c r="AD32" s="289"/>
      <c r="AE32" s="290"/>
      <c r="AF32" s="291"/>
      <c r="AG32" s="292"/>
      <c r="AH32" s="292"/>
      <c r="AI32" s="293"/>
      <c r="AJ32" s="293"/>
      <c r="AK32" s="293"/>
      <c r="AL32" s="293"/>
      <c r="AM32" s="294"/>
      <c r="AN32" s="295"/>
      <c r="AO32" s="296"/>
      <c r="AP32" s="264"/>
      <c r="AQ32" s="305"/>
      <c r="AR32" s="303"/>
      <c r="AS32" s="301"/>
      <c r="AT32" s="302"/>
      <c r="AU32" s="271"/>
      <c r="AV32" s="271"/>
      <c r="AW32" s="271"/>
      <c r="AX32" s="271"/>
      <c r="AY32" s="271"/>
      <c r="AZ32" s="271"/>
      <c r="BA32" s="271"/>
      <c r="BB32" s="271"/>
      <c r="BC32" s="269"/>
      <c r="BD32" s="269"/>
      <c r="BE32" s="269"/>
      <c r="BF32" s="272"/>
      <c r="BG32" s="269"/>
      <c r="BH32" s="270"/>
      <c r="BI32" s="270"/>
      <c r="BJ32" s="271"/>
      <c r="BK32" s="269"/>
      <c r="BL32" s="269"/>
      <c r="BM32" s="269"/>
      <c r="BN32" s="272"/>
      <c r="BO32" s="269"/>
      <c r="BP32" s="270"/>
      <c r="BQ32" s="270"/>
      <c r="BR32" s="270"/>
      <c r="BS32" s="270"/>
      <c r="BU32" s="270"/>
      <c r="BV32" s="270"/>
      <c r="BW32" s="270"/>
      <c r="BX32" s="270"/>
      <c r="BY32" s="270"/>
    </row>
    <row r="33" spans="2:77" ht="14.2" customHeight="1" x14ac:dyDescent="0.35">
      <c r="B33" s="273">
        <v>30</v>
      </c>
      <c r="C33" s="274"/>
      <c r="D33" s="275"/>
      <c r="E33" s="276"/>
      <c r="F33" s="277"/>
      <c r="G33" s="109"/>
      <c r="H33" s="115"/>
      <c r="I33" s="306"/>
      <c r="J33" s="300"/>
      <c r="K33" s="279"/>
      <c r="L33" s="280"/>
      <c r="M33" s="281"/>
      <c r="N33" s="84"/>
      <c r="O33" s="86"/>
      <c r="P33" s="282"/>
      <c r="Q33" s="283"/>
      <c r="R33" s="283"/>
      <c r="S33" s="284"/>
      <c r="T33" s="285"/>
      <c r="U33" s="286"/>
      <c r="V33" s="286"/>
      <c r="W33" s="287"/>
      <c r="X33" s="90"/>
      <c r="Y33" s="91"/>
      <c r="Z33" s="91"/>
      <c r="AA33" s="288"/>
      <c r="AB33" s="274"/>
      <c r="AC33" s="289"/>
      <c r="AD33" s="289"/>
      <c r="AE33" s="290"/>
      <c r="AF33" s="291"/>
      <c r="AG33" s="292"/>
      <c r="AH33" s="292"/>
      <c r="AI33" s="293"/>
      <c r="AJ33" s="293"/>
      <c r="AK33" s="293"/>
      <c r="AL33" s="293"/>
      <c r="AM33" s="294"/>
      <c r="AN33" s="295"/>
      <c r="AO33" s="296"/>
      <c r="AP33" s="264"/>
      <c r="AQ33" s="305"/>
      <c r="AR33" s="303"/>
      <c r="AS33" s="301"/>
      <c r="AT33" s="302"/>
      <c r="AU33" s="271"/>
      <c r="AV33" s="271"/>
      <c r="AW33" s="271"/>
      <c r="AX33" s="271"/>
      <c r="AY33" s="271"/>
      <c r="AZ33" s="271"/>
      <c r="BA33" s="271"/>
      <c r="BB33" s="271"/>
      <c r="BC33" s="269"/>
      <c r="BD33" s="269"/>
      <c r="BE33" s="269"/>
      <c r="BF33" s="272"/>
      <c r="BG33" s="269"/>
      <c r="BH33" s="270"/>
      <c r="BI33" s="270"/>
      <c r="BJ33" s="271"/>
      <c r="BK33" s="269"/>
      <c r="BL33" s="269"/>
      <c r="BM33" s="269"/>
      <c r="BN33" s="272"/>
      <c r="BO33" s="269"/>
      <c r="BP33" s="270"/>
      <c r="BQ33" s="270"/>
      <c r="BR33" s="270"/>
      <c r="BS33" s="270"/>
      <c r="BU33" s="270"/>
      <c r="BV33" s="270"/>
      <c r="BW33" s="270"/>
      <c r="BX33" s="270"/>
      <c r="BY33" s="270"/>
    </row>
    <row r="34" spans="2:77" ht="14.2" customHeight="1" x14ac:dyDescent="0.35">
      <c r="B34" s="273">
        <v>31</v>
      </c>
      <c r="C34" s="274"/>
      <c r="D34" s="275"/>
      <c r="E34" s="276"/>
      <c r="F34" s="277"/>
      <c r="G34" s="109"/>
      <c r="H34" s="115"/>
      <c r="I34" s="306"/>
      <c r="J34" s="300"/>
      <c r="K34" s="279"/>
      <c r="L34" s="280"/>
      <c r="M34" s="281"/>
      <c r="N34" s="84"/>
      <c r="O34" s="86"/>
      <c r="P34" s="282"/>
      <c r="Q34" s="283"/>
      <c r="R34" s="283"/>
      <c r="S34" s="284"/>
      <c r="T34" s="285"/>
      <c r="U34" s="286"/>
      <c r="V34" s="286"/>
      <c r="W34" s="287"/>
      <c r="X34" s="90"/>
      <c r="Y34" s="91"/>
      <c r="Z34" s="91"/>
      <c r="AA34" s="288"/>
      <c r="AB34" s="274"/>
      <c r="AC34" s="289"/>
      <c r="AD34" s="289"/>
      <c r="AE34" s="290"/>
      <c r="AF34" s="291"/>
      <c r="AG34" s="292"/>
      <c r="AH34" s="292"/>
      <c r="AI34" s="293"/>
      <c r="AJ34" s="293"/>
      <c r="AK34" s="293"/>
      <c r="AL34" s="293"/>
      <c r="AM34" s="294"/>
      <c r="AN34" s="295"/>
      <c r="AO34" s="296"/>
      <c r="AP34" s="264"/>
      <c r="AQ34" s="305"/>
      <c r="AR34" s="303"/>
      <c r="AS34" s="301"/>
      <c r="AT34" s="302"/>
      <c r="AU34" s="271"/>
      <c r="AV34" s="271"/>
      <c r="AW34" s="271"/>
      <c r="AX34" s="271"/>
      <c r="AY34" s="271"/>
      <c r="AZ34" s="271"/>
      <c r="BA34" s="271"/>
      <c r="BB34" s="271"/>
      <c r="BC34" s="269"/>
      <c r="BD34" s="269"/>
      <c r="BE34" s="269"/>
      <c r="BF34" s="272"/>
      <c r="BG34" s="269"/>
      <c r="BH34" s="270"/>
      <c r="BI34" s="270"/>
      <c r="BJ34" s="271"/>
      <c r="BK34" s="269"/>
      <c r="BL34" s="269"/>
      <c r="BM34" s="269"/>
      <c r="BN34" s="272"/>
      <c r="BO34" s="269"/>
      <c r="BP34" s="270"/>
      <c r="BQ34" s="270"/>
      <c r="BR34" s="270"/>
      <c r="BS34" s="270"/>
      <c r="BU34" s="270"/>
      <c r="BV34" s="270"/>
      <c r="BW34" s="270"/>
      <c r="BX34" s="270"/>
      <c r="BY34" s="270"/>
    </row>
    <row r="35" spans="2:77" ht="14.2" customHeight="1" x14ac:dyDescent="0.35">
      <c r="B35" s="273">
        <v>32</v>
      </c>
      <c r="C35" s="274"/>
      <c r="D35" s="275"/>
      <c r="E35" s="276"/>
      <c r="F35" s="277"/>
      <c r="G35" s="109"/>
      <c r="H35" s="115"/>
      <c r="I35" s="306"/>
      <c r="J35" s="300"/>
      <c r="K35" s="279"/>
      <c r="L35" s="280"/>
      <c r="M35" s="281"/>
      <c r="N35" s="84"/>
      <c r="O35" s="86"/>
      <c r="P35" s="282"/>
      <c r="Q35" s="283"/>
      <c r="R35" s="283"/>
      <c r="S35" s="284"/>
      <c r="T35" s="285"/>
      <c r="U35" s="286"/>
      <c r="V35" s="286"/>
      <c r="W35" s="287"/>
      <c r="X35" s="90"/>
      <c r="Y35" s="91"/>
      <c r="Z35" s="91"/>
      <c r="AA35" s="288"/>
      <c r="AB35" s="274"/>
      <c r="AC35" s="289"/>
      <c r="AD35" s="289"/>
      <c r="AE35" s="290"/>
      <c r="AF35" s="291"/>
      <c r="AG35" s="292"/>
      <c r="AH35" s="292"/>
      <c r="AI35" s="293"/>
      <c r="AJ35" s="293"/>
      <c r="AK35" s="293"/>
      <c r="AL35" s="293"/>
      <c r="AM35" s="294"/>
      <c r="AN35" s="295"/>
      <c r="AO35" s="296"/>
      <c r="AP35" s="264"/>
      <c r="AQ35" s="305"/>
      <c r="AR35" s="303"/>
      <c r="AS35" s="301"/>
      <c r="AT35" s="302"/>
      <c r="AU35" s="271"/>
      <c r="AV35" s="271"/>
      <c r="AW35" s="271"/>
      <c r="AX35" s="271"/>
      <c r="AY35" s="271"/>
      <c r="AZ35" s="271"/>
      <c r="BA35" s="271"/>
      <c r="BB35" s="271"/>
      <c r="BC35" s="269"/>
      <c r="BD35" s="269"/>
      <c r="BE35" s="269"/>
      <c r="BF35" s="272"/>
      <c r="BG35" s="269"/>
      <c r="BH35" s="270"/>
      <c r="BI35" s="270"/>
      <c r="BJ35" s="271"/>
      <c r="BK35" s="269"/>
      <c r="BL35" s="269"/>
      <c r="BM35" s="269"/>
      <c r="BN35" s="272"/>
      <c r="BO35" s="269"/>
      <c r="BP35" s="270"/>
      <c r="BQ35" s="270"/>
      <c r="BR35" s="270"/>
      <c r="BS35" s="270"/>
      <c r="BU35" s="270"/>
      <c r="BV35" s="270"/>
      <c r="BW35" s="270"/>
      <c r="BX35" s="270"/>
      <c r="BY35" s="270"/>
    </row>
    <row r="36" spans="2:77" ht="14.2" customHeight="1" x14ac:dyDescent="0.35">
      <c r="B36" s="273">
        <v>33</v>
      </c>
      <c r="C36" s="274"/>
      <c r="D36" s="275"/>
      <c r="E36" s="276"/>
      <c r="F36" s="277"/>
      <c r="G36" s="109"/>
      <c r="H36" s="115"/>
      <c r="I36" s="306"/>
      <c r="J36" s="300"/>
      <c r="K36" s="279"/>
      <c r="L36" s="280"/>
      <c r="M36" s="281"/>
      <c r="N36" s="84"/>
      <c r="O36" s="86"/>
      <c r="P36" s="282"/>
      <c r="Q36" s="283"/>
      <c r="R36" s="283"/>
      <c r="S36" s="284"/>
      <c r="T36" s="285"/>
      <c r="U36" s="286"/>
      <c r="V36" s="286"/>
      <c r="W36" s="287"/>
      <c r="X36" s="90"/>
      <c r="Y36" s="91"/>
      <c r="Z36" s="91"/>
      <c r="AA36" s="288"/>
      <c r="AB36" s="274"/>
      <c r="AC36" s="289"/>
      <c r="AD36" s="289"/>
      <c r="AE36" s="290"/>
      <c r="AF36" s="291"/>
      <c r="AG36" s="292"/>
      <c r="AH36" s="292"/>
      <c r="AI36" s="293"/>
      <c r="AJ36" s="293"/>
      <c r="AK36" s="293"/>
      <c r="AL36" s="293"/>
      <c r="AM36" s="294"/>
      <c r="AN36" s="295"/>
      <c r="AO36" s="296"/>
      <c r="AP36" s="264"/>
      <c r="AQ36" s="305"/>
      <c r="AR36" s="303"/>
      <c r="AS36" s="301"/>
      <c r="AT36" s="302"/>
      <c r="AV36" s="268"/>
      <c r="AW36" s="268"/>
      <c r="AX36" s="269"/>
      <c r="AY36" s="269"/>
      <c r="AZ36" s="269"/>
      <c r="BA36" s="269"/>
      <c r="BB36" s="269"/>
      <c r="BC36" s="269"/>
      <c r="BD36" s="269"/>
      <c r="BE36" s="269"/>
      <c r="BF36" s="272"/>
      <c r="BG36" s="269"/>
      <c r="BH36" s="270"/>
      <c r="BI36" s="270"/>
      <c r="BJ36" s="271"/>
      <c r="BK36" s="269"/>
      <c r="BL36" s="269"/>
      <c r="BM36" s="269"/>
      <c r="BN36" s="272"/>
      <c r="BO36" s="269"/>
      <c r="BP36" s="270"/>
      <c r="BQ36" s="270"/>
      <c r="BR36" s="270"/>
      <c r="BS36" s="270"/>
      <c r="BU36" s="270"/>
      <c r="BV36" s="270"/>
      <c r="BW36" s="270"/>
      <c r="BX36" s="270"/>
      <c r="BY36" s="270"/>
    </row>
    <row r="37" spans="2:77" ht="14.2" customHeight="1" x14ac:dyDescent="0.35">
      <c r="B37" s="273">
        <v>34</v>
      </c>
      <c r="C37" s="274"/>
      <c r="D37" s="275"/>
      <c r="E37" s="276"/>
      <c r="F37" s="277"/>
      <c r="G37" s="109"/>
      <c r="H37" s="115"/>
      <c r="I37" s="306"/>
      <c r="J37" s="300"/>
      <c r="K37" s="279"/>
      <c r="L37" s="280"/>
      <c r="M37" s="281"/>
      <c r="N37" s="84"/>
      <c r="O37" s="86"/>
      <c r="P37" s="282"/>
      <c r="Q37" s="283"/>
      <c r="R37" s="283"/>
      <c r="S37" s="284"/>
      <c r="T37" s="285"/>
      <c r="U37" s="286"/>
      <c r="V37" s="286"/>
      <c r="W37" s="287"/>
      <c r="X37" s="90"/>
      <c r="Y37" s="91"/>
      <c r="Z37" s="91"/>
      <c r="AA37" s="288"/>
      <c r="AB37" s="274"/>
      <c r="AC37" s="289"/>
      <c r="AD37" s="289"/>
      <c r="AE37" s="290"/>
      <c r="AF37" s="291"/>
      <c r="AG37" s="292"/>
      <c r="AH37" s="292"/>
      <c r="AI37" s="293"/>
      <c r="AJ37" s="293"/>
      <c r="AK37" s="293"/>
      <c r="AL37" s="293"/>
      <c r="AM37" s="294"/>
      <c r="AN37" s="295"/>
      <c r="AO37" s="296"/>
      <c r="AP37" s="264"/>
      <c r="AQ37" s="305"/>
      <c r="AR37" s="303"/>
      <c r="AS37" s="301"/>
      <c r="AT37" s="302"/>
      <c r="AV37" s="268"/>
      <c r="AW37" s="268"/>
      <c r="AX37" s="269"/>
      <c r="AY37" s="269"/>
      <c r="AZ37" s="269"/>
      <c r="BA37" s="269"/>
      <c r="BB37" s="269"/>
      <c r="BC37" s="269"/>
      <c r="BD37" s="269"/>
      <c r="BE37" s="269"/>
      <c r="BF37" s="272"/>
      <c r="BG37" s="269"/>
      <c r="BH37" s="270"/>
      <c r="BI37" s="270"/>
      <c r="BJ37" s="271"/>
      <c r="BK37" s="269"/>
      <c r="BL37" s="269"/>
      <c r="BM37" s="269"/>
      <c r="BN37" s="272"/>
      <c r="BO37" s="269"/>
      <c r="BP37" s="270"/>
      <c r="BQ37" s="270"/>
      <c r="BR37" s="270"/>
      <c r="BS37" s="270"/>
      <c r="BU37" s="270"/>
      <c r="BV37" s="270"/>
      <c r="BW37" s="270"/>
      <c r="BX37" s="270"/>
      <c r="BY37" s="270"/>
    </row>
    <row r="38" spans="2:77" ht="14.2" customHeight="1" x14ac:dyDescent="0.35">
      <c r="B38" s="273">
        <v>35</v>
      </c>
      <c r="C38" s="274"/>
      <c r="D38" s="275"/>
      <c r="E38" s="276"/>
      <c r="F38" s="277"/>
      <c r="G38" s="109"/>
      <c r="H38" s="115"/>
      <c r="I38" s="306"/>
      <c r="J38" s="300"/>
      <c r="K38" s="279"/>
      <c r="L38" s="280"/>
      <c r="M38" s="281"/>
      <c r="N38" s="84"/>
      <c r="O38" s="86"/>
      <c r="P38" s="282"/>
      <c r="Q38" s="283"/>
      <c r="R38" s="283"/>
      <c r="S38" s="284"/>
      <c r="T38" s="285"/>
      <c r="U38" s="286"/>
      <c r="V38" s="286"/>
      <c r="W38" s="287"/>
      <c r="X38" s="90"/>
      <c r="Y38" s="91"/>
      <c r="Z38" s="91"/>
      <c r="AA38" s="288"/>
      <c r="AB38" s="274"/>
      <c r="AC38" s="289"/>
      <c r="AD38" s="289"/>
      <c r="AE38" s="290"/>
      <c r="AF38" s="291"/>
      <c r="AG38" s="292"/>
      <c r="AH38" s="292"/>
      <c r="AI38" s="293"/>
      <c r="AJ38" s="293"/>
      <c r="AK38" s="293"/>
      <c r="AL38" s="293"/>
      <c r="AM38" s="294"/>
      <c r="AN38" s="295"/>
      <c r="AO38" s="296"/>
      <c r="AP38" s="264"/>
      <c r="AQ38" s="305"/>
      <c r="AR38" s="303"/>
      <c r="AS38" s="301"/>
      <c r="AT38" s="302"/>
      <c r="AV38" s="268"/>
      <c r="AW38" s="268"/>
      <c r="AX38" s="269"/>
      <c r="AY38" s="269"/>
      <c r="AZ38" s="269"/>
      <c r="BA38" s="269"/>
      <c r="BB38" s="269"/>
      <c r="BC38" s="269"/>
      <c r="BD38" s="269"/>
      <c r="BE38" s="269"/>
      <c r="BF38" s="272"/>
      <c r="BG38" s="269"/>
      <c r="BH38" s="270"/>
      <c r="BI38" s="270"/>
      <c r="BJ38" s="271"/>
      <c r="BK38" s="269"/>
      <c r="BL38" s="269"/>
      <c r="BM38" s="269"/>
      <c r="BN38" s="272"/>
      <c r="BO38" s="269"/>
      <c r="BP38" s="270"/>
      <c r="BQ38" s="270"/>
      <c r="BR38" s="270"/>
      <c r="BS38" s="270"/>
      <c r="BU38" s="270"/>
      <c r="BV38" s="309"/>
      <c r="BW38" s="270"/>
      <c r="BX38" s="270"/>
      <c r="BY38" s="270"/>
    </row>
    <row r="39" spans="2:77" ht="14.2" customHeight="1" x14ac:dyDescent="0.35">
      <c r="B39" s="273">
        <v>36</v>
      </c>
      <c r="C39" s="274"/>
      <c r="D39" s="275"/>
      <c r="E39" s="276"/>
      <c r="F39" s="277"/>
      <c r="G39" s="109"/>
      <c r="H39" s="115"/>
      <c r="I39" s="306"/>
      <c r="J39" s="300"/>
      <c r="K39" s="279"/>
      <c r="L39" s="280"/>
      <c r="M39" s="281"/>
      <c r="N39" s="84"/>
      <c r="O39" s="86"/>
      <c r="P39" s="282"/>
      <c r="Q39" s="283"/>
      <c r="R39" s="283"/>
      <c r="S39" s="284"/>
      <c r="T39" s="285"/>
      <c r="U39" s="286"/>
      <c r="V39" s="286"/>
      <c r="W39" s="287"/>
      <c r="X39" s="90"/>
      <c r="Y39" s="91"/>
      <c r="Z39" s="91"/>
      <c r="AA39" s="288"/>
      <c r="AB39" s="274"/>
      <c r="AC39" s="289"/>
      <c r="AD39" s="289"/>
      <c r="AE39" s="290"/>
      <c r="AF39" s="291"/>
      <c r="AG39" s="292"/>
      <c r="AH39" s="292"/>
      <c r="AI39" s="293"/>
      <c r="AJ39" s="293"/>
      <c r="AK39" s="293"/>
      <c r="AL39" s="293"/>
      <c r="AM39" s="294"/>
      <c r="AN39" s="295"/>
      <c r="AO39" s="296"/>
      <c r="AP39" s="264"/>
      <c r="AQ39" s="305"/>
      <c r="AR39" s="303"/>
      <c r="AS39" s="301"/>
      <c r="AT39" s="302"/>
      <c r="AV39" s="268"/>
      <c r="AW39" s="268"/>
      <c r="AX39" s="269"/>
      <c r="AY39" s="269"/>
      <c r="AZ39" s="269"/>
      <c r="BA39" s="269"/>
      <c r="BB39" s="269"/>
      <c r="BC39" s="269"/>
      <c r="BD39" s="269"/>
      <c r="BE39" s="269"/>
      <c r="BF39" s="272"/>
      <c r="BG39" s="269"/>
      <c r="BH39" s="270"/>
      <c r="BI39" s="270"/>
      <c r="BJ39" s="271"/>
      <c r="BK39" s="269"/>
      <c r="BL39" s="269"/>
      <c r="BM39" s="269"/>
      <c r="BN39" s="272"/>
      <c r="BO39" s="269"/>
      <c r="BP39" s="270"/>
      <c r="BQ39" s="270"/>
      <c r="BR39" s="270"/>
      <c r="BS39" s="270"/>
      <c r="BU39" s="270"/>
      <c r="BV39" s="270"/>
      <c r="BW39" s="270"/>
      <c r="BX39" s="270"/>
      <c r="BY39" s="270"/>
    </row>
    <row r="40" spans="2:77" ht="14.2" customHeight="1" x14ac:dyDescent="0.35">
      <c r="B40" s="273">
        <v>37</v>
      </c>
      <c r="C40" s="274"/>
      <c r="D40" s="275"/>
      <c r="E40" s="276"/>
      <c r="F40" s="277"/>
      <c r="G40" s="109"/>
      <c r="H40" s="115"/>
      <c r="I40" s="306"/>
      <c r="J40" s="300"/>
      <c r="K40" s="279"/>
      <c r="L40" s="280"/>
      <c r="M40" s="281"/>
      <c r="N40" s="84"/>
      <c r="O40" s="86"/>
      <c r="P40" s="282"/>
      <c r="Q40" s="283"/>
      <c r="R40" s="283"/>
      <c r="S40" s="284"/>
      <c r="T40" s="285"/>
      <c r="U40" s="286"/>
      <c r="V40" s="286"/>
      <c r="W40" s="287"/>
      <c r="X40" s="90"/>
      <c r="Y40" s="91"/>
      <c r="Z40" s="91"/>
      <c r="AA40" s="288"/>
      <c r="AB40" s="274"/>
      <c r="AC40" s="289"/>
      <c r="AD40" s="289"/>
      <c r="AE40" s="290"/>
      <c r="AF40" s="291"/>
      <c r="AG40" s="292"/>
      <c r="AH40" s="292"/>
      <c r="AI40" s="293"/>
      <c r="AJ40" s="293"/>
      <c r="AK40" s="293"/>
      <c r="AL40" s="293"/>
      <c r="AM40" s="294"/>
      <c r="AN40" s="295"/>
      <c r="AO40" s="296"/>
      <c r="AP40" s="264"/>
      <c r="AQ40" s="305"/>
      <c r="AR40" s="303"/>
      <c r="AS40" s="301"/>
      <c r="AT40" s="302"/>
      <c r="AV40" s="268"/>
      <c r="AW40" s="268"/>
      <c r="AX40" s="269"/>
      <c r="AY40" s="269"/>
      <c r="AZ40" s="269"/>
      <c r="BA40" s="269"/>
      <c r="BB40" s="269"/>
      <c r="BC40" s="269"/>
      <c r="BD40" s="269"/>
      <c r="BE40" s="269"/>
      <c r="BF40" s="272"/>
      <c r="BG40" s="269"/>
      <c r="BH40" s="270"/>
      <c r="BI40" s="270"/>
      <c r="BJ40" s="271"/>
      <c r="BK40" s="269"/>
      <c r="BL40" s="269"/>
      <c r="BM40" s="269"/>
      <c r="BN40" s="272"/>
      <c r="BO40" s="269"/>
      <c r="BP40" s="270"/>
      <c r="BQ40" s="270"/>
      <c r="BR40" s="270"/>
      <c r="BS40" s="270"/>
      <c r="BU40" s="270"/>
      <c r="BV40" s="270"/>
      <c r="BW40" s="270"/>
      <c r="BX40" s="270"/>
      <c r="BY40" s="270"/>
    </row>
    <row r="41" spans="2:77" ht="14.2" customHeight="1" x14ac:dyDescent="0.35">
      <c r="B41" s="273">
        <v>38</v>
      </c>
      <c r="C41" s="274"/>
      <c r="D41" s="275"/>
      <c r="E41" s="276"/>
      <c r="F41" s="277"/>
      <c r="G41" s="109"/>
      <c r="H41" s="115"/>
      <c r="I41" s="306"/>
      <c r="J41" s="300"/>
      <c r="K41" s="279"/>
      <c r="L41" s="280"/>
      <c r="M41" s="281"/>
      <c r="N41" s="84"/>
      <c r="O41" s="86"/>
      <c r="P41" s="282"/>
      <c r="Q41" s="283"/>
      <c r="R41" s="283"/>
      <c r="S41" s="284"/>
      <c r="T41" s="285"/>
      <c r="U41" s="286"/>
      <c r="V41" s="286"/>
      <c r="W41" s="287"/>
      <c r="X41" s="90"/>
      <c r="Y41" s="91"/>
      <c r="Z41" s="91"/>
      <c r="AA41" s="288"/>
      <c r="AB41" s="274"/>
      <c r="AC41" s="289"/>
      <c r="AD41" s="289"/>
      <c r="AE41" s="290"/>
      <c r="AF41" s="291"/>
      <c r="AG41" s="292"/>
      <c r="AH41" s="292"/>
      <c r="AI41" s="293"/>
      <c r="AJ41" s="293"/>
      <c r="AK41" s="293"/>
      <c r="AL41" s="293"/>
      <c r="AM41" s="294"/>
      <c r="AN41" s="295"/>
      <c r="AO41" s="296"/>
      <c r="AP41" s="264"/>
      <c r="AQ41" s="305"/>
      <c r="AR41" s="303"/>
      <c r="AS41" s="301"/>
      <c r="AT41" s="302"/>
      <c r="AV41" s="268"/>
      <c r="AW41" s="268"/>
      <c r="BD41" s="269"/>
      <c r="BE41" s="269"/>
      <c r="BF41" s="272"/>
      <c r="BG41" s="269"/>
      <c r="BH41" s="270"/>
      <c r="BI41" s="270"/>
      <c r="BJ41" s="271"/>
      <c r="BK41" s="269"/>
      <c r="BL41" s="269"/>
      <c r="BM41" s="269"/>
      <c r="BN41" s="272"/>
      <c r="BO41" s="269"/>
      <c r="BP41" s="270"/>
      <c r="BQ41" s="270"/>
      <c r="BR41" s="270"/>
      <c r="BS41" s="270"/>
      <c r="BU41" s="270"/>
      <c r="BV41" s="270"/>
      <c r="BW41" s="270"/>
      <c r="BX41" s="270"/>
      <c r="BY41" s="270"/>
    </row>
    <row r="42" spans="2:77" ht="14.2" customHeight="1" x14ac:dyDescent="0.35">
      <c r="B42" s="273">
        <v>39</v>
      </c>
      <c r="C42" s="274"/>
      <c r="D42" s="275"/>
      <c r="E42" s="276"/>
      <c r="F42" s="277"/>
      <c r="G42" s="109"/>
      <c r="H42" s="115"/>
      <c r="I42" s="306"/>
      <c r="J42" s="300"/>
      <c r="K42" s="279"/>
      <c r="L42" s="280"/>
      <c r="M42" s="281"/>
      <c r="N42" s="84"/>
      <c r="O42" s="86"/>
      <c r="P42" s="282"/>
      <c r="Q42" s="283"/>
      <c r="R42" s="283"/>
      <c r="S42" s="284"/>
      <c r="T42" s="285"/>
      <c r="U42" s="286"/>
      <c r="V42" s="286"/>
      <c r="W42" s="287"/>
      <c r="X42" s="90"/>
      <c r="Y42" s="91"/>
      <c r="Z42" s="91"/>
      <c r="AA42" s="288"/>
      <c r="AB42" s="274"/>
      <c r="AC42" s="289"/>
      <c r="AD42" s="289"/>
      <c r="AE42" s="290"/>
      <c r="AF42" s="291"/>
      <c r="AG42" s="292"/>
      <c r="AH42" s="292"/>
      <c r="AI42" s="293"/>
      <c r="AJ42" s="293"/>
      <c r="AK42" s="293"/>
      <c r="AL42" s="293"/>
      <c r="AM42" s="294"/>
      <c r="AN42" s="295"/>
      <c r="AO42" s="296"/>
      <c r="AP42" s="264"/>
      <c r="AQ42" s="305"/>
      <c r="AR42" s="303"/>
      <c r="AS42" s="301"/>
      <c r="AT42" s="302"/>
      <c r="AV42" s="268"/>
      <c r="AW42" s="268"/>
      <c r="AX42" s="272"/>
      <c r="AY42" s="269"/>
      <c r="AZ42" s="270"/>
      <c r="BA42" s="270"/>
      <c r="BB42" s="271"/>
      <c r="BC42" s="269"/>
      <c r="BD42" s="269"/>
      <c r="BE42" s="269"/>
      <c r="BF42" s="272"/>
      <c r="BG42" s="269"/>
      <c r="BH42" s="270"/>
      <c r="BI42" s="270"/>
      <c r="BJ42" s="271"/>
      <c r="BK42" s="269"/>
      <c r="BL42" s="269"/>
      <c r="BM42" s="269"/>
      <c r="BN42" s="272"/>
      <c r="BO42" s="269"/>
      <c r="BP42" s="270"/>
      <c r="BQ42" s="270"/>
      <c r="BR42" s="270"/>
      <c r="BS42" s="270"/>
      <c r="BU42" s="270"/>
      <c r="BV42" s="270"/>
      <c r="BW42" s="270"/>
      <c r="BX42" s="270"/>
      <c r="BY42" s="270"/>
    </row>
    <row r="43" spans="2:77" ht="14.2" customHeight="1" thickBot="1" x14ac:dyDescent="0.4">
      <c r="B43" s="310">
        <v>40</v>
      </c>
      <c r="C43" s="311"/>
      <c r="D43" s="312"/>
      <c r="E43" s="313"/>
      <c r="F43" s="314"/>
      <c r="G43" s="315"/>
      <c r="H43" s="316"/>
      <c r="I43" s="317"/>
      <c r="J43" s="318"/>
      <c r="K43" s="319"/>
      <c r="L43" s="320"/>
      <c r="M43" s="321"/>
      <c r="N43" s="322"/>
      <c r="O43" s="323"/>
      <c r="P43" s="324"/>
      <c r="Q43" s="325"/>
      <c r="R43" s="325"/>
      <c r="S43" s="326"/>
      <c r="T43" s="327"/>
      <c r="U43" s="328"/>
      <c r="V43" s="328"/>
      <c r="W43" s="329"/>
      <c r="X43" s="146"/>
      <c r="Y43" s="147"/>
      <c r="Z43" s="147"/>
      <c r="AA43" s="330"/>
      <c r="AB43" s="311"/>
      <c r="AC43" s="331"/>
      <c r="AD43" s="331"/>
      <c r="AE43" s="332"/>
      <c r="AF43" s="333"/>
      <c r="AG43" s="334"/>
      <c r="AH43" s="334"/>
      <c r="AI43" s="335"/>
      <c r="AJ43" s="335"/>
      <c r="AK43" s="335"/>
      <c r="AL43" s="335"/>
      <c r="AM43" s="336"/>
      <c r="AN43" s="337"/>
      <c r="AO43" s="338"/>
      <c r="AP43" s="339"/>
      <c r="AQ43" s="340"/>
      <c r="AR43" s="341"/>
      <c r="AS43" s="342"/>
      <c r="AT43" s="343"/>
      <c r="AV43" s="268"/>
      <c r="AW43" s="268"/>
      <c r="AX43" s="272"/>
      <c r="AY43" s="269"/>
      <c r="AZ43" s="270"/>
      <c r="BA43" s="270"/>
      <c r="BB43" s="271"/>
      <c r="BC43" s="269"/>
      <c r="BD43" s="269"/>
      <c r="BE43" s="269"/>
      <c r="BF43" s="272"/>
      <c r="BG43" s="269"/>
      <c r="BH43" s="270"/>
      <c r="BI43" s="270"/>
      <c r="BJ43" s="271"/>
      <c r="BK43" s="269"/>
      <c r="BL43" s="269"/>
      <c r="BM43" s="269"/>
      <c r="BN43" s="272"/>
      <c r="BO43" s="269"/>
      <c r="BP43" s="270"/>
      <c r="BQ43" s="270"/>
      <c r="BR43" s="270"/>
      <c r="BS43" s="270"/>
      <c r="BU43" s="270"/>
      <c r="BV43" s="270"/>
      <c r="BW43" s="270"/>
      <c r="BX43" s="270"/>
      <c r="BY43" s="270"/>
    </row>
    <row r="44" spans="2:77" x14ac:dyDescent="0.35">
      <c r="K44" s="344"/>
      <c r="M44" s="43"/>
      <c r="N44" s="43"/>
      <c r="AR44" s="272"/>
      <c r="AX44" s="272"/>
      <c r="AY44" s="269"/>
      <c r="AZ44" s="270"/>
      <c r="BA44" s="270"/>
      <c r="BB44" s="271"/>
      <c r="BC44" s="269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U44" s="43"/>
      <c r="BV44" s="43"/>
      <c r="BW44" s="43"/>
      <c r="BX44" s="43"/>
      <c r="BY44" s="43"/>
    </row>
    <row r="45" spans="2:77" x14ac:dyDescent="0.35">
      <c r="K45" s="344"/>
      <c r="AR45" s="272"/>
    </row>
    <row r="46" spans="2:77" x14ac:dyDescent="0.35">
      <c r="K46" s="344"/>
      <c r="AQ46" s="346"/>
      <c r="AR46" s="272"/>
    </row>
    <row r="47" spans="2:77" x14ac:dyDescent="0.35">
      <c r="K47" s="344"/>
      <c r="AQ47" s="346"/>
      <c r="AR47" s="272"/>
    </row>
    <row r="48" spans="2:77" x14ac:dyDescent="0.35">
      <c r="K48" s="344"/>
      <c r="AQ48" s="346"/>
      <c r="AR48" s="272"/>
    </row>
    <row r="49" spans="11:44" x14ac:dyDescent="0.35">
      <c r="K49" s="344"/>
      <c r="AQ49" s="346"/>
      <c r="AR49" s="272"/>
    </row>
    <row r="50" spans="11:44" x14ac:dyDescent="0.35">
      <c r="K50" s="344"/>
      <c r="AQ50" s="346"/>
      <c r="AR50" s="272"/>
    </row>
    <row r="51" spans="11:44" x14ac:dyDescent="0.35">
      <c r="K51" s="344"/>
      <c r="AQ51" s="346"/>
      <c r="AR51" s="272"/>
    </row>
    <row r="52" spans="11:44" x14ac:dyDescent="0.35">
      <c r="K52" s="344"/>
      <c r="AQ52" s="346"/>
      <c r="AR52" s="272"/>
    </row>
    <row r="53" spans="11:44" x14ac:dyDescent="0.35">
      <c r="K53" s="344"/>
      <c r="AQ53" s="346"/>
      <c r="AR53" s="272"/>
    </row>
    <row r="54" spans="11:44" x14ac:dyDescent="0.35">
      <c r="K54" s="344"/>
      <c r="AQ54" s="346"/>
      <c r="AR54" s="272"/>
    </row>
    <row r="55" spans="11:44" x14ac:dyDescent="0.35">
      <c r="K55" s="344"/>
      <c r="AQ55" s="346"/>
      <c r="AR55" s="272"/>
    </row>
    <row r="56" spans="11:44" x14ac:dyDescent="0.35">
      <c r="K56" s="344"/>
      <c r="AQ56" s="346"/>
      <c r="AR56" s="272"/>
    </row>
    <row r="57" spans="11:44" x14ac:dyDescent="0.35">
      <c r="K57" s="344"/>
      <c r="AQ57" s="272"/>
      <c r="AR57" s="272"/>
    </row>
    <row r="58" spans="11:44" x14ac:dyDescent="0.35">
      <c r="K58" s="344"/>
      <c r="AQ58" s="272"/>
      <c r="AR58" s="272"/>
    </row>
    <row r="59" spans="11:44" x14ac:dyDescent="0.35">
      <c r="K59" s="126"/>
      <c r="AQ59" s="347"/>
      <c r="AR59" s="73"/>
    </row>
    <row r="60" spans="11:44" x14ac:dyDescent="0.35">
      <c r="K60" s="126"/>
      <c r="AQ60" s="347"/>
      <c r="AR60" s="73"/>
    </row>
    <row r="61" spans="11:44" x14ac:dyDescent="0.35">
      <c r="K61" s="126"/>
      <c r="AQ61" s="346"/>
      <c r="AR61" s="73"/>
    </row>
    <row r="62" spans="11:44" x14ac:dyDescent="0.35">
      <c r="K62" s="348"/>
      <c r="AQ62" s="346"/>
      <c r="AR62" s="43"/>
    </row>
    <row r="63" spans="11:44" x14ac:dyDescent="0.35">
      <c r="AQ63" s="346"/>
    </row>
    <row r="64" spans="11:44" x14ac:dyDescent="0.35">
      <c r="AQ64" s="346"/>
    </row>
    <row r="65" spans="43:43" x14ac:dyDescent="0.35">
      <c r="AQ65" s="346"/>
    </row>
    <row r="66" spans="43:43" x14ac:dyDescent="0.35">
      <c r="AQ66" s="346"/>
    </row>
    <row r="67" spans="43:43" x14ac:dyDescent="0.35">
      <c r="AQ67" s="346"/>
    </row>
    <row r="68" spans="43:43" x14ac:dyDescent="0.35">
      <c r="AQ68" s="346"/>
    </row>
    <row r="69" spans="43:43" x14ac:dyDescent="0.35">
      <c r="AQ69" s="346"/>
    </row>
    <row r="70" spans="43:43" x14ac:dyDescent="0.35">
      <c r="AQ70" s="346"/>
    </row>
    <row r="80" spans="43:43" ht="13.15" thickBot="1" x14ac:dyDescent="0.4"/>
    <row r="81" spans="2:31" ht="13.15" thickBot="1" x14ac:dyDescent="0.4">
      <c r="C81" s="350" t="s">
        <v>110</v>
      </c>
      <c r="D81" s="351" t="s">
        <v>111</v>
      </c>
      <c r="E81" s="350" t="s">
        <v>112</v>
      </c>
      <c r="F81" s="351" t="s">
        <v>113</v>
      </c>
      <c r="G81" s="352" t="s">
        <v>77</v>
      </c>
      <c r="H81" s="352" t="s">
        <v>114</v>
      </c>
      <c r="I81" s="352" t="s">
        <v>114</v>
      </c>
      <c r="J81" s="350" t="s">
        <v>115</v>
      </c>
      <c r="K81" s="351" t="s">
        <v>116</v>
      </c>
      <c r="L81" s="353" t="s">
        <v>83</v>
      </c>
      <c r="M81" s="354" t="s">
        <v>84</v>
      </c>
      <c r="N81" s="355" t="s">
        <v>85</v>
      </c>
      <c r="O81" s="356" t="s">
        <v>86</v>
      </c>
      <c r="P81" s="356" t="s">
        <v>87</v>
      </c>
      <c r="Q81" s="356" t="s">
        <v>88</v>
      </c>
      <c r="T81" s="269"/>
      <c r="U81" s="272"/>
      <c r="V81" s="269"/>
      <c r="X81" s="269"/>
      <c r="Y81" s="272"/>
      <c r="Z81" s="595"/>
      <c r="AA81" s="595"/>
      <c r="AB81" s="595"/>
      <c r="AC81" s="595"/>
      <c r="AD81" s="272"/>
      <c r="AE81" s="269"/>
    </row>
    <row r="82" spans="2:31" ht="13.15" thickBot="1" x14ac:dyDescent="0.4">
      <c r="B82" s="357">
        <v>1</v>
      </c>
      <c r="C82" s="358">
        <f ca="1">IF(ISNUMBER(C4),INDIRECT("Knoten!C" &amp;C4+ 2),0)</f>
        <v>-13</v>
      </c>
      <c r="D82" s="359">
        <f ca="1">IF(ISNUMBER(D4),INDIRECT("Knoten!"&amp;ADDRESS(D4+2,COLUMN(Knoten!C3))),0)</f>
        <v>-7</v>
      </c>
      <c r="E82" s="360">
        <f ca="1">IF(ISNUMBER(C4),INDIRECT("Knoten!"&amp;ADDRESS(C4+2,COLUMN(Knoten!D4))),0)</f>
        <v>4</v>
      </c>
      <c r="F82" s="359">
        <f ca="1">IF(ISNUMBER(D4),INDIRECT("Knoten!"&amp;ADDRESS(D4+2,COLUMN(Knoten!D2))),0)</f>
        <v>4</v>
      </c>
      <c r="G82" s="361">
        <f t="shared" ref="G82:G121" ca="1" si="0">IF(ISNUMBER(C4),SQRT((D82-C82)^2+(F82-E82)^2),"")</f>
        <v>6</v>
      </c>
      <c r="H82" s="361">
        <f t="shared" ref="H82:I121" ca="1" si="1">IF(ISNUMBER(G82),IF(J82&gt;=0,ACOS(K82),-ACOS(K82))*180/PI(),"")</f>
        <v>0</v>
      </c>
      <c r="I82" s="361">
        <f t="shared" ca="1" si="1"/>
        <v>90</v>
      </c>
      <c r="J82" s="360">
        <f t="shared" ref="J82:J121" ca="1" si="2">IF(ISNUMBER(G82),-(F82-E82)/G82,"")</f>
        <v>0</v>
      </c>
      <c r="K82" s="359">
        <f t="shared" ref="K82:K121" ca="1" si="3">IF(ISNUMBER(G82),(D82-C82)/G82,"")</f>
        <v>1</v>
      </c>
      <c r="L82" s="362">
        <f>L4+N4</f>
        <v>0</v>
      </c>
      <c r="M82" s="363">
        <f>M4+O4</f>
        <v>0</v>
      </c>
      <c r="N82" s="360">
        <f>P4+T4</f>
        <v>0</v>
      </c>
      <c r="O82" s="364">
        <f>Q4+U4</f>
        <v>0</v>
      </c>
      <c r="P82" s="364">
        <f>R4+V4</f>
        <v>0</v>
      </c>
      <c r="Q82" s="364">
        <f>S4+W4</f>
        <v>0</v>
      </c>
      <c r="T82" s="269"/>
      <c r="U82" s="272"/>
      <c r="V82" s="269"/>
      <c r="X82" s="269"/>
      <c r="Y82" s="272"/>
      <c r="Z82" s="271"/>
      <c r="AA82" s="269"/>
      <c r="AB82" s="269"/>
      <c r="AC82" s="269"/>
      <c r="AD82" s="272"/>
      <c r="AE82" s="269"/>
    </row>
    <row r="83" spans="2:31" ht="13.15" thickBot="1" x14ac:dyDescent="0.4">
      <c r="B83" s="357">
        <v>2</v>
      </c>
      <c r="C83" s="358">
        <f t="shared" ref="C83:C121" ca="1" si="4">IF(ISNUMBER(C5),INDIRECT("Knoten!C" &amp;C5+ 2),0)</f>
        <v>-7</v>
      </c>
      <c r="D83" s="359">
        <f ca="1">IF(ISNUMBER(D5),INDIRECT("Knoten!"&amp;ADDRESS(D5+2,COLUMN(Knoten!C4))),0)</f>
        <v>-1</v>
      </c>
      <c r="E83" s="360">
        <f ca="1">IF(ISNUMBER(C5),INDIRECT("Knoten!"&amp;ADDRESS(C5+2,COLUMN(Knoten!D5))),0)</f>
        <v>4</v>
      </c>
      <c r="F83" s="359">
        <f ca="1">IF(ISNUMBER(D5),INDIRECT("Knoten!"&amp;ADDRESS(D5+2,COLUMN(Knoten!D3))),0)</f>
        <v>4</v>
      </c>
      <c r="G83" s="361">
        <f t="shared" ca="1" si="0"/>
        <v>6</v>
      </c>
      <c r="H83" s="361">
        <f t="shared" ca="1" si="1"/>
        <v>0</v>
      </c>
      <c r="I83" s="361">
        <f t="shared" ca="1" si="1"/>
        <v>90</v>
      </c>
      <c r="J83" s="360">
        <f t="shared" ca="1" si="2"/>
        <v>0</v>
      </c>
      <c r="K83" s="359">
        <f t="shared" ca="1" si="3"/>
        <v>1</v>
      </c>
      <c r="L83" s="362">
        <f t="shared" ref="L83:M98" si="5">L5+N5</f>
        <v>0</v>
      </c>
      <c r="M83" s="363">
        <f t="shared" si="5"/>
        <v>0</v>
      </c>
      <c r="N83" s="360">
        <f t="shared" ref="N83:Q121" si="6">P5+T5</f>
        <v>0</v>
      </c>
      <c r="O83" s="364">
        <f t="shared" si="6"/>
        <v>0</v>
      </c>
      <c r="P83" s="364">
        <f t="shared" si="6"/>
        <v>0</v>
      </c>
      <c r="Q83" s="364">
        <f t="shared" si="6"/>
        <v>0</v>
      </c>
      <c r="T83" s="269"/>
      <c r="U83" s="272"/>
      <c r="V83" s="269"/>
      <c r="X83" s="269"/>
      <c r="Y83" s="272"/>
      <c r="Z83" s="271"/>
      <c r="AA83" s="269"/>
      <c r="AB83" s="269"/>
      <c r="AC83" s="269"/>
      <c r="AD83" s="272"/>
      <c r="AE83" s="269"/>
    </row>
    <row r="84" spans="2:31" ht="13.15" thickBot="1" x14ac:dyDescent="0.4">
      <c r="B84" s="357">
        <v>3</v>
      </c>
      <c r="C84" s="358">
        <f t="shared" ca="1" si="4"/>
        <v>-7</v>
      </c>
      <c r="D84" s="359">
        <f ca="1">IF(ISNUMBER(D6),INDIRECT("Knoten!"&amp;ADDRESS(D6+2,COLUMN(Knoten!C5))),0)</f>
        <v>-7</v>
      </c>
      <c r="E84" s="360">
        <f ca="1">IF(ISNUMBER(C6),INDIRECT("Knoten!"&amp;ADDRESS(C6+2,COLUMN(Knoten!D6))),0)</f>
        <v>4</v>
      </c>
      <c r="F84" s="359">
        <f ca="1">IF(ISNUMBER(D6),INDIRECT("Knoten!"&amp;ADDRESS(D6+2,COLUMN(Knoten!D4))),0)</f>
        <v>-2</v>
      </c>
      <c r="G84" s="361">
        <f t="shared" ca="1" si="0"/>
        <v>6</v>
      </c>
      <c r="H84" s="361">
        <f t="shared" ca="1" si="1"/>
        <v>90</v>
      </c>
      <c r="I84" s="361">
        <f t="shared" ca="1" si="1"/>
        <v>90</v>
      </c>
      <c r="J84" s="360">
        <f t="shared" ca="1" si="2"/>
        <v>1</v>
      </c>
      <c r="K84" s="359">
        <f t="shared" ca="1" si="3"/>
        <v>0</v>
      </c>
      <c r="L84" s="362">
        <f t="shared" si="5"/>
        <v>0</v>
      </c>
      <c r="M84" s="363">
        <f t="shared" si="5"/>
        <v>0</v>
      </c>
      <c r="N84" s="360">
        <f t="shared" si="6"/>
        <v>0</v>
      </c>
      <c r="O84" s="364">
        <f t="shared" si="6"/>
        <v>0</v>
      </c>
      <c r="P84" s="364">
        <f t="shared" si="6"/>
        <v>0</v>
      </c>
      <c r="Q84" s="364">
        <f t="shared" si="6"/>
        <v>0</v>
      </c>
      <c r="T84" s="269"/>
      <c r="U84" s="272"/>
      <c r="V84" s="269"/>
      <c r="X84" s="269"/>
      <c r="Y84" s="272"/>
      <c r="Z84" s="271"/>
      <c r="AA84" s="269"/>
      <c r="AB84" s="269"/>
      <c r="AC84" s="269"/>
      <c r="AD84" s="272"/>
      <c r="AE84" s="269"/>
    </row>
    <row r="85" spans="2:31" ht="13.15" thickBot="1" x14ac:dyDescent="0.4">
      <c r="B85" s="357">
        <v>4</v>
      </c>
      <c r="C85" s="358">
        <f t="shared" ca="1" si="4"/>
        <v>-1</v>
      </c>
      <c r="D85" s="359">
        <f ca="1">IF(ISNUMBER(D7),INDIRECT("Knoten!"&amp;ADDRESS(D7+2,COLUMN(Knoten!C6))),0)</f>
        <v>-1</v>
      </c>
      <c r="E85" s="360">
        <f ca="1">IF(ISNUMBER(C7),INDIRECT("Knoten!"&amp;ADDRESS(C7+2,COLUMN(Knoten!D7))),0)</f>
        <v>4</v>
      </c>
      <c r="F85" s="359">
        <f ca="1">IF(ISNUMBER(D7),INDIRECT("Knoten!"&amp;ADDRESS(D7+2,COLUMN(Knoten!D5))),0)</f>
        <v>-2</v>
      </c>
      <c r="G85" s="361">
        <f t="shared" ca="1" si="0"/>
        <v>6</v>
      </c>
      <c r="H85" s="361">
        <f t="shared" ca="1" si="1"/>
        <v>90</v>
      </c>
      <c r="I85" s="361">
        <f t="shared" ca="1" si="1"/>
        <v>90</v>
      </c>
      <c r="J85" s="360">
        <f t="shared" ca="1" si="2"/>
        <v>1</v>
      </c>
      <c r="K85" s="359">
        <f t="shared" ca="1" si="3"/>
        <v>0</v>
      </c>
      <c r="L85" s="362">
        <f t="shared" si="5"/>
        <v>0</v>
      </c>
      <c r="M85" s="363">
        <f t="shared" si="5"/>
        <v>0</v>
      </c>
      <c r="N85" s="360">
        <f t="shared" si="6"/>
        <v>0</v>
      </c>
      <c r="O85" s="364">
        <f t="shared" si="6"/>
        <v>0</v>
      </c>
      <c r="P85" s="364">
        <f t="shared" si="6"/>
        <v>0</v>
      </c>
      <c r="Q85" s="364">
        <f t="shared" si="6"/>
        <v>0</v>
      </c>
      <c r="T85" s="269"/>
      <c r="U85" s="272"/>
      <c r="V85" s="269"/>
      <c r="X85" s="269"/>
      <c r="Y85" s="272"/>
      <c r="Z85" s="271"/>
      <c r="AA85" s="269"/>
      <c r="AB85" s="269"/>
      <c r="AC85" s="269"/>
      <c r="AD85" s="272"/>
      <c r="AE85" s="269"/>
    </row>
    <row r="86" spans="2:31" ht="13.15" thickBot="1" x14ac:dyDescent="0.4">
      <c r="B86" s="357">
        <v>5</v>
      </c>
      <c r="C86" s="358">
        <f t="shared" ca="1" si="4"/>
        <v>10</v>
      </c>
      <c r="D86" s="359">
        <f ca="1">IF(ISNUMBER(D8),INDIRECT("Knoten!"&amp;ADDRESS(D8+2,COLUMN(Knoten!C7))),0)</f>
        <v>5</v>
      </c>
      <c r="E86" s="360">
        <f ca="1">IF(ISNUMBER(C8),INDIRECT("Knoten!"&amp;ADDRESS(C8+2,COLUMN(Knoten!D8))),0)</f>
        <v>4</v>
      </c>
      <c r="F86" s="359">
        <f ca="1">IF(ISNUMBER(D8),INDIRECT("Knoten!"&amp;ADDRESS(D8+2,COLUMN(Knoten!D6))),0)</f>
        <v>-2</v>
      </c>
      <c r="G86" s="361">
        <f t="shared" ca="1" si="0"/>
        <v>7.810249675906654</v>
      </c>
      <c r="H86" s="361">
        <f t="shared" ca="1" si="1"/>
        <v>129.80557109226518</v>
      </c>
      <c r="I86" s="361">
        <f t="shared" ca="1" si="1"/>
        <v>-90</v>
      </c>
      <c r="J86" s="360">
        <f t="shared" ca="1" si="2"/>
        <v>0.76822127959737585</v>
      </c>
      <c r="K86" s="359">
        <f t="shared" ca="1" si="3"/>
        <v>-0.64018439966447993</v>
      </c>
      <c r="L86" s="362">
        <f t="shared" si="5"/>
        <v>0</v>
      </c>
      <c r="M86" s="363">
        <f t="shared" si="5"/>
        <v>0</v>
      </c>
      <c r="N86" s="360">
        <f t="shared" si="6"/>
        <v>0</v>
      </c>
      <c r="O86" s="364">
        <f t="shared" si="6"/>
        <v>0</v>
      </c>
      <c r="P86" s="364">
        <f t="shared" si="6"/>
        <v>0</v>
      </c>
      <c r="Q86" s="364">
        <f t="shared" si="6"/>
        <v>0</v>
      </c>
      <c r="T86" s="269"/>
      <c r="U86" s="272"/>
      <c r="V86" s="269"/>
      <c r="X86" s="269"/>
      <c r="Y86" s="272"/>
      <c r="Z86" s="271"/>
      <c r="AA86" s="269"/>
      <c r="AB86" s="269"/>
      <c r="AC86" s="269"/>
      <c r="AD86" s="272"/>
      <c r="AE86" s="269"/>
    </row>
    <row r="87" spans="2:31" ht="13.15" thickBot="1" x14ac:dyDescent="0.4">
      <c r="B87" s="357">
        <v>6</v>
      </c>
      <c r="C87" s="358">
        <f t="shared" ca="1" si="4"/>
        <v>-13</v>
      </c>
      <c r="D87" s="359">
        <f ca="1">IF(ISNUMBER(D9),INDIRECT("Knoten!"&amp;ADDRESS(D9+2,COLUMN(Knoten!C8))),0)</f>
        <v>-7</v>
      </c>
      <c r="E87" s="360">
        <f ca="1">IF(ISNUMBER(C9),INDIRECT("Knoten!"&amp;ADDRESS(C9+2,COLUMN(Knoten!D9))),0)</f>
        <v>4</v>
      </c>
      <c r="F87" s="359">
        <f ca="1">IF(ISNUMBER(D9),INDIRECT("Knoten!"&amp;ADDRESS(D9+2,COLUMN(Knoten!D7))),0)</f>
        <v>-2</v>
      </c>
      <c r="G87" s="361">
        <f t="shared" ca="1" si="0"/>
        <v>8.4852813742385695</v>
      </c>
      <c r="H87" s="361">
        <f t="shared" ca="1" si="1"/>
        <v>44.999999999999993</v>
      </c>
      <c r="I87" s="361">
        <f t="shared" ca="1" si="1"/>
        <v>90</v>
      </c>
      <c r="J87" s="360">
        <f t="shared" ca="1" si="2"/>
        <v>0.70710678118654757</v>
      </c>
      <c r="K87" s="359">
        <f t="shared" ca="1" si="3"/>
        <v>0.70710678118654757</v>
      </c>
      <c r="L87" s="362">
        <f t="shared" si="5"/>
        <v>0</v>
      </c>
      <c r="M87" s="363">
        <f t="shared" si="5"/>
        <v>0</v>
      </c>
      <c r="N87" s="360">
        <f t="shared" si="6"/>
        <v>0</v>
      </c>
      <c r="O87" s="364">
        <f t="shared" si="6"/>
        <v>0</v>
      </c>
      <c r="P87" s="364">
        <f t="shared" si="6"/>
        <v>0</v>
      </c>
      <c r="Q87" s="364">
        <f t="shared" si="6"/>
        <v>0</v>
      </c>
      <c r="T87" s="269"/>
      <c r="U87" s="272"/>
      <c r="V87" s="269"/>
      <c r="X87" s="269"/>
      <c r="Y87" s="272"/>
      <c r="Z87" s="271"/>
      <c r="AA87" s="269"/>
      <c r="AB87" s="269"/>
      <c r="AC87" s="269"/>
      <c r="AD87" s="272"/>
      <c r="AE87" s="269"/>
    </row>
    <row r="88" spans="2:31" ht="13.15" thickBot="1" x14ac:dyDescent="0.4">
      <c r="B88" s="357">
        <v>7</v>
      </c>
      <c r="C88" s="358">
        <f t="shared" ca="1" si="4"/>
        <v>-7</v>
      </c>
      <c r="D88" s="359">
        <f ca="1">IF(ISNUMBER(D10),INDIRECT("Knoten!"&amp;ADDRESS(D10+2,COLUMN(Knoten!C9))),0)</f>
        <v>-1</v>
      </c>
      <c r="E88" s="360">
        <f ca="1">IF(ISNUMBER(C10),INDIRECT("Knoten!"&amp;ADDRESS(C10+2,COLUMN(Knoten!D10))),0)</f>
        <v>-2</v>
      </c>
      <c r="F88" s="359">
        <f ca="1">IF(ISNUMBER(D10),INDIRECT("Knoten!"&amp;ADDRESS(D10+2,COLUMN(Knoten!D8))),0)</f>
        <v>-2</v>
      </c>
      <c r="G88" s="361">
        <f t="shared" ca="1" si="0"/>
        <v>6</v>
      </c>
      <c r="H88" s="361">
        <f t="shared" ca="1" si="1"/>
        <v>0</v>
      </c>
      <c r="I88" s="361">
        <f t="shared" ca="1" si="1"/>
        <v>90</v>
      </c>
      <c r="J88" s="360">
        <f t="shared" ca="1" si="2"/>
        <v>0</v>
      </c>
      <c r="K88" s="359">
        <f t="shared" ca="1" si="3"/>
        <v>1</v>
      </c>
      <c r="L88" s="362">
        <f t="shared" si="5"/>
        <v>0</v>
      </c>
      <c r="M88" s="363">
        <f t="shared" si="5"/>
        <v>0</v>
      </c>
      <c r="N88" s="360">
        <f t="shared" si="6"/>
        <v>0</v>
      </c>
      <c r="O88" s="364">
        <f t="shared" si="6"/>
        <v>0</v>
      </c>
      <c r="P88" s="364">
        <f t="shared" si="6"/>
        <v>0</v>
      </c>
      <c r="Q88" s="364">
        <f t="shared" si="6"/>
        <v>0</v>
      </c>
      <c r="T88" s="269"/>
      <c r="U88" s="272"/>
      <c r="V88" s="269"/>
      <c r="X88" s="269"/>
      <c r="Y88" s="272"/>
      <c r="Z88" s="271"/>
      <c r="AA88" s="269"/>
      <c r="AB88" s="269"/>
      <c r="AC88" s="269"/>
      <c r="AD88" s="272"/>
      <c r="AE88" s="269"/>
    </row>
    <row r="89" spans="2:31" ht="13.15" thickBot="1" x14ac:dyDescent="0.4">
      <c r="B89" s="357">
        <v>8</v>
      </c>
      <c r="C89" s="358">
        <f t="shared" ca="1" si="4"/>
        <v>-1</v>
      </c>
      <c r="D89" s="359">
        <f ca="1">IF(ISNUMBER(D11),INDIRECT("Knoten!"&amp;ADDRESS(D11+2,COLUMN(Knoten!C10))),0)</f>
        <v>5</v>
      </c>
      <c r="E89" s="360">
        <f ca="1">IF(ISNUMBER(C11),INDIRECT("Knoten!"&amp;ADDRESS(C11+2,COLUMN(Knoten!D11))),0)</f>
        <v>-2</v>
      </c>
      <c r="F89" s="359">
        <f ca="1">IF(ISNUMBER(D11),INDIRECT("Knoten!"&amp;ADDRESS(D11+2,COLUMN(Knoten!D9))),0)</f>
        <v>-2</v>
      </c>
      <c r="G89" s="361">
        <f t="shared" ca="1" si="0"/>
        <v>6</v>
      </c>
      <c r="H89" s="361">
        <f t="shared" ca="1" si="1"/>
        <v>0</v>
      </c>
      <c r="I89" s="361">
        <f t="shared" ca="1" si="1"/>
        <v>90</v>
      </c>
      <c r="J89" s="360">
        <f t="shared" ca="1" si="2"/>
        <v>0</v>
      </c>
      <c r="K89" s="359">
        <f t="shared" ca="1" si="3"/>
        <v>1</v>
      </c>
      <c r="L89" s="362">
        <f t="shared" si="5"/>
        <v>0</v>
      </c>
      <c r="M89" s="363">
        <f t="shared" si="5"/>
        <v>0</v>
      </c>
      <c r="N89" s="360">
        <f t="shared" si="6"/>
        <v>0</v>
      </c>
      <c r="O89" s="364">
        <f t="shared" si="6"/>
        <v>0</v>
      </c>
      <c r="P89" s="364">
        <f t="shared" si="6"/>
        <v>0</v>
      </c>
      <c r="Q89" s="364">
        <f t="shared" si="6"/>
        <v>0</v>
      </c>
      <c r="T89" s="269"/>
      <c r="U89" s="272"/>
      <c r="V89" s="269"/>
      <c r="X89" s="269"/>
      <c r="Y89" s="272"/>
      <c r="Z89" s="271"/>
      <c r="AA89" s="269"/>
      <c r="AB89" s="269"/>
      <c r="AC89" s="269"/>
      <c r="AD89" s="272"/>
      <c r="AE89" s="269"/>
    </row>
    <row r="90" spans="2:31" ht="13.15" thickBot="1" x14ac:dyDescent="0.4">
      <c r="B90" s="357">
        <v>9</v>
      </c>
      <c r="C90" s="358">
        <f t="shared" ca="1" si="4"/>
        <v>-7</v>
      </c>
      <c r="D90" s="359">
        <f ca="1">IF(ISNUMBER(D12),INDIRECT("Knoten!"&amp;ADDRESS(D12+2,COLUMN(Knoten!C11))),0)</f>
        <v>-1</v>
      </c>
      <c r="E90" s="360">
        <f ca="1">IF(ISNUMBER(C12),INDIRECT("Knoten!"&amp;ADDRESS(C12+2,COLUMN(Knoten!D12))),0)</f>
        <v>4</v>
      </c>
      <c r="F90" s="359">
        <f ca="1">IF(ISNUMBER(D12),INDIRECT("Knoten!"&amp;ADDRESS(D12+2,COLUMN(Knoten!D10))),0)</f>
        <v>-2</v>
      </c>
      <c r="G90" s="361">
        <f t="shared" ca="1" si="0"/>
        <v>8.4852813742385695</v>
      </c>
      <c r="H90" s="361">
        <f t="shared" ca="1" si="1"/>
        <v>44.999999999999993</v>
      </c>
      <c r="I90" s="361">
        <f t="shared" ca="1" si="1"/>
        <v>90</v>
      </c>
      <c r="J90" s="360">
        <f t="shared" ca="1" si="2"/>
        <v>0.70710678118654757</v>
      </c>
      <c r="K90" s="359">
        <f t="shared" ca="1" si="3"/>
        <v>0.70710678118654757</v>
      </c>
      <c r="L90" s="362">
        <f t="shared" si="5"/>
        <v>0</v>
      </c>
      <c r="M90" s="363">
        <f t="shared" si="5"/>
        <v>0</v>
      </c>
      <c r="N90" s="360">
        <f t="shared" si="6"/>
        <v>0</v>
      </c>
      <c r="O90" s="364">
        <f t="shared" si="6"/>
        <v>0</v>
      </c>
      <c r="P90" s="364">
        <f t="shared" si="6"/>
        <v>0</v>
      </c>
      <c r="Q90" s="364">
        <f t="shared" si="6"/>
        <v>0</v>
      </c>
      <c r="T90" s="269"/>
      <c r="U90" s="272"/>
      <c r="V90" s="269"/>
      <c r="X90" s="269"/>
      <c r="Y90" s="272"/>
      <c r="Z90" s="271"/>
      <c r="AA90" s="269"/>
      <c r="AB90" s="269"/>
      <c r="AC90" s="269"/>
      <c r="AD90" s="272"/>
      <c r="AE90" s="269"/>
    </row>
    <row r="91" spans="2:31" ht="13.15" thickBot="1" x14ac:dyDescent="0.4">
      <c r="B91" s="357">
        <v>10</v>
      </c>
      <c r="C91" s="358">
        <f t="shared" ca="1" si="4"/>
        <v>-1</v>
      </c>
      <c r="D91" s="359">
        <f ca="1">IF(ISNUMBER(D13),INDIRECT("Knoten!"&amp;ADDRESS(D13+2,COLUMN(Knoten!C12))),0)</f>
        <v>5</v>
      </c>
      <c r="E91" s="360">
        <f ca="1">IF(ISNUMBER(C13),INDIRECT("Knoten!"&amp;ADDRESS(C13+2,COLUMN(Knoten!D13))),0)</f>
        <v>4</v>
      </c>
      <c r="F91" s="359">
        <f ca="1">IF(ISNUMBER(D13),INDIRECT("Knoten!"&amp;ADDRESS(D13+2,COLUMN(Knoten!D11))),0)</f>
        <v>-2</v>
      </c>
      <c r="G91" s="361">
        <f t="shared" ca="1" si="0"/>
        <v>8.4852813742385695</v>
      </c>
      <c r="H91" s="361">
        <f t="shared" ca="1" si="1"/>
        <v>44.999999999999993</v>
      </c>
      <c r="I91" s="361">
        <f t="shared" ca="1" si="1"/>
        <v>90</v>
      </c>
      <c r="J91" s="360">
        <f t="shared" ca="1" si="2"/>
        <v>0.70710678118654757</v>
      </c>
      <c r="K91" s="359">
        <f t="shared" ca="1" si="3"/>
        <v>0.70710678118654757</v>
      </c>
      <c r="L91" s="362">
        <f t="shared" si="5"/>
        <v>0</v>
      </c>
      <c r="M91" s="363">
        <f t="shared" si="5"/>
        <v>0</v>
      </c>
      <c r="N91" s="360">
        <f t="shared" si="6"/>
        <v>0</v>
      </c>
      <c r="O91" s="364">
        <f t="shared" si="6"/>
        <v>0</v>
      </c>
      <c r="P91" s="364">
        <f t="shared" si="6"/>
        <v>0</v>
      </c>
      <c r="Q91" s="364">
        <f t="shared" si="6"/>
        <v>0</v>
      </c>
      <c r="T91" s="269"/>
      <c r="U91" s="272"/>
      <c r="V91" s="269"/>
      <c r="X91" s="269"/>
      <c r="Y91" s="272"/>
      <c r="Z91" s="271"/>
      <c r="AA91" s="269"/>
      <c r="AB91" s="269"/>
      <c r="AC91" s="269"/>
      <c r="AD91" s="272"/>
      <c r="AE91" s="269"/>
    </row>
    <row r="92" spans="2:31" ht="13.15" thickBot="1" x14ac:dyDescent="0.4">
      <c r="B92" s="357">
        <v>11</v>
      </c>
      <c r="C92" s="358">
        <f t="shared" ca="1" si="4"/>
        <v>0</v>
      </c>
      <c r="D92" s="359">
        <f ca="1">IF(ISNUMBER(D14),INDIRECT("Knoten!"&amp;ADDRESS(D14+2,COLUMN(Knoten!C13))),0)</f>
        <v>0</v>
      </c>
      <c r="E92" s="360">
        <f ca="1">IF(ISNUMBER(C14),INDIRECT("Knoten!"&amp;ADDRESS(C14+2,COLUMN(Knoten!D14))),0)</f>
        <v>0</v>
      </c>
      <c r="F92" s="359">
        <f ca="1">IF(ISNUMBER(D14),INDIRECT("Knoten!"&amp;ADDRESS(D14+2,COLUMN(Knoten!D12))),0)</f>
        <v>0</v>
      </c>
      <c r="G92" s="361" t="str">
        <f t="shared" si="0"/>
        <v/>
      </c>
      <c r="H92" s="361" t="str">
        <f t="shared" si="1"/>
        <v/>
      </c>
      <c r="I92" s="361" t="str">
        <f t="shared" si="1"/>
        <v/>
      </c>
      <c r="J92" s="360" t="str">
        <f t="shared" si="2"/>
        <v/>
      </c>
      <c r="K92" s="359" t="str">
        <f t="shared" si="3"/>
        <v/>
      </c>
      <c r="L92" s="362">
        <f t="shared" si="5"/>
        <v>0</v>
      </c>
      <c r="M92" s="363">
        <f t="shared" si="5"/>
        <v>0</v>
      </c>
      <c r="N92" s="360">
        <f t="shared" si="6"/>
        <v>0</v>
      </c>
      <c r="O92" s="364">
        <f t="shared" si="6"/>
        <v>0</v>
      </c>
      <c r="P92" s="364">
        <f t="shared" si="6"/>
        <v>0</v>
      </c>
      <c r="Q92" s="364">
        <f t="shared" si="6"/>
        <v>0</v>
      </c>
      <c r="T92" s="269"/>
      <c r="U92" s="272"/>
      <c r="V92" s="269"/>
      <c r="X92" s="269"/>
      <c r="Y92" s="272"/>
      <c r="Z92" s="271"/>
      <c r="AA92" s="269"/>
      <c r="AB92" s="269"/>
      <c r="AC92" s="269"/>
      <c r="AD92" s="272"/>
      <c r="AE92" s="269"/>
    </row>
    <row r="93" spans="2:31" ht="13.15" thickBot="1" x14ac:dyDescent="0.4">
      <c r="B93" s="357">
        <v>12</v>
      </c>
      <c r="C93" s="358">
        <f t="shared" ca="1" si="4"/>
        <v>0</v>
      </c>
      <c r="D93" s="359">
        <f ca="1">IF(ISNUMBER(D15),INDIRECT("Knoten!"&amp;ADDRESS(D15+2,COLUMN(Knoten!C14))),0)</f>
        <v>0</v>
      </c>
      <c r="E93" s="360">
        <f ca="1">IF(ISNUMBER(C15),INDIRECT("Knoten!"&amp;ADDRESS(C15+2,COLUMN(Knoten!D15))),0)</f>
        <v>0</v>
      </c>
      <c r="F93" s="359">
        <f ca="1">IF(ISNUMBER(D15),INDIRECT("Knoten!"&amp;ADDRESS(D15+2,COLUMN(Knoten!D13))),0)</f>
        <v>0</v>
      </c>
      <c r="G93" s="361" t="str">
        <f t="shared" si="0"/>
        <v/>
      </c>
      <c r="H93" s="361" t="str">
        <f t="shared" si="1"/>
        <v/>
      </c>
      <c r="I93" s="361" t="str">
        <f t="shared" si="1"/>
        <v/>
      </c>
      <c r="J93" s="360" t="str">
        <f t="shared" si="2"/>
        <v/>
      </c>
      <c r="K93" s="359" t="str">
        <f t="shared" si="3"/>
        <v/>
      </c>
      <c r="L93" s="362">
        <f t="shared" si="5"/>
        <v>0</v>
      </c>
      <c r="M93" s="363">
        <f t="shared" si="5"/>
        <v>0</v>
      </c>
      <c r="N93" s="360">
        <f t="shared" si="6"/>
        <v>0</v>
      </c>
      <c r="O93" s="364">
        <f t="shared" si="6"/>
        <v>0</v>
      </c>
      <c r="P93" s="364">
        <f t="shared" si="6"/>
        <v>0</v>
      </c>
      <c r="Q93" s="364">
        <f t="shared" si="6"/>
        <v>0</v>
      </c>
      <c r="T93" s="269"/>
      <c r="U93" s="272"/>
      <c r="V93" s="269"/>
      <c r="X93" s="269"/>
      <c r="Y93" s="272"/>
      <c r="Z93" s="271"/>
      <c r="AA93" s="269"/>
      <c r="AB93" s="269"/>
      <c r="AC93" s="269"/>
      <c r="AD93" s="272"/>
      <c r="AE93" s="269"/>
    </row>
    <row r="94" spans="2:31" ht="13.15" thickBot="1" x14ac:dyDescent="0.4">
      <c r="B94" s="357">
        <v>13</v>
      </c>
      <c r="C94" s="358">
        <f t="shared" ca="1" si="4"/>
        <v>0</v>
      </c>
      <c r="D94" s="359">
        <f ca="1">IF(ISNUMBER(D16),INDIRECT("Knoten!"&amp;ADDRESS(D16+2,COLUMN(Knoten!C15))),0)</f>
        <v>0</v>
      </c>
      <c r="E94" s="360">
        <f ca="1">IF(ISNUMBER(C16),INDIRECT("Knoten!"&amp;ADDRESS(C16+2,COLUMN(Knoten!D16))),0)</f>
        <v>0</v>
      </c>
      <c r="F94" s="359">
        <f ca="1">IF(ISNUMBER(D16),INDIRECT("Knoten!"&amp;ADDRESS(D16+2,COLUMN(Knoten!D14))),0)</f>
        <v>0</v>
      </c>
      <c r="G94" s="361" t="str">
        <f t="shared" si="0"/>
        <v/>
      </c>
      <c r="H94" s="361" t="str">
        <f t="shared" si="1"/>
        <v/>
      </c>
      <c r="I94" s="361" t="str">
        <f t="shared" si="1"/>
        <v/>
      </c>
      <c r="J94" s="360" t="str">
        <f t="shared" si="2"/>
        <v/>
      </c>
      <c r="K94" s="359" t="str">
        <f t="shared" si="3"/>
        <v/>
      </c>
      <c r="L94" s="362">
        <f t="shared" si="5"/>
        <v>0</v>
      </c>
      <c r="M94" s="363">
        <f t="shared" si="5"/>
        <v>0</v>
      </c>
      <c r="N94" s="360">
        <f t="shared" si="6"/>
        <v>0</v>
      </c>
      <c r="O94" s="364">
        <f t="shared" si="6"/>
        <v>0</v>
      </c>
      <c r="P94" s="364">
        <f t="shared" si="6"/>
        <v>0</v>
      </c>
      <c r="Q94" s="364">
        <f t="shared" si="6"/>
        <v>0</v>
      </c>
      <c r="T94" s="269"/>
      <c r="U94" s="272"/>
      <c r="V94" s="269"/>
      <c r="X94" s="269"/>
      <c r="Y94" s="272"/>
      <c r="Z94" s="271"/>
      <c r="AA94" s="269"/>
      <c r="AB94" s="269"/>
      <c r="AC94" s="269"/>
      <c r="AD94" s="272"/>
      <c r="AE94" s="269"/>
    </row>
    <row r="95" spans="2:31" ht="13.15" thickBot="1" x14ac:dyDescent="0.4">
      <c r="B95" s="357">
        <v>14</v>
      </c>
      <c r="C95" s="358">
        <f t="shared" ca="1" si="4"/>
        <v>0</v>
      </c>
      <c r="D95" s="359">
        <f ca="1">IF(ISNUMBER(D17),INDIRECT("Knoten!"&amp;ADDRESS(D17+2,COLUMN(Knoten!C16))),0)</f>
        <v>0</v>
      </c>
      <c r="E95" s="360">
        <f ca="1">IF(ISNUMBER(C17),INDIRECT("Knoten!"&amp;ADDRESS(C17+2,COLUMN(Knoten!D17))),0)</f>
        <v>0</v>
      </c>
      <c r="F95" s="359">
        <f ca="1">IF(ISNUMBER(D17),INDIRECT("Knoten!"&amp;ADDRESS(D17+2,COLUMN(Knoten!D15))),0)</f>
        <v>0</v>
      </c>
      <c r="G95" s="361" t="str">
        <f t="shared" si="0"/>
        <v/>
      </c>
      <c r="H95" s="361" t="str">
        <f t="shared" si="1"/>
        <v/>
      </c>
      <c r="I95" s="361" t="str">
        <f t="shared" si="1"/>
        <v/>
      </c>
      <c r="J95" s="360" t="str">
        <f t="shared" si="2"/>
        <v/>
      </c>
      <c r="K95" s="359" t="str">
        <f t="shared" si="3"/>
        <v/>
      </c>
      <c r="L95" s="362">
        <f t="shared" si="5"/>
        <v>0</v>
      </c>
      <c r="M95" s="363">
        <f t="shared" si="5"/>
        <v>0</v>
      </c>
      <c r="N95" s="360">
        <f t="shared" si="6"/>
        <v>0</v>
      </c>
      <c r="O95" s="364">
        <f t="shared" si="6"/>
        <v>0</v>
      </c>
      <c r="P95" s="364">
        <f t="shared" si="6"/>
        <v>0</v>
      </c>
      <c r="Q95" s="364">
        <f t="shared" si="6"/>
        <v>0</v>
      </c>
      <c r="T95" s="269"/>
      <c r="U95" s="272"/>
      <c r="V95" s="269"/>
      <c r="X95" s="269"/>
      <c r="Y95" s="272"/>
      <c r="Z95" s="271"/>
      <c r="AA95" s="269"/>
      <c r="AB95" s="269"/>
      <c r="AC95" s="269"/>
      <c r="AD95" s="272"/>
      <c r="AE95" s="269"/>
    </row>
    <row r="96" spans="2:31" ht="13.15" thickBot="1" x14ac:dyDescent="0.4">
      <c r="B96" s="357">
        <v>15</v>
      </c>
      <c r="C96" s="358">
        <f t="shared" ca="1" si="4"/>
        <v>0</v>
      </c>
      <c r="D96" s="359">
        <f ca="1">IF(ISNUMBER(D18),INDIRECT("Knoten!"&amp;ADDRESS(D18+2,COLUMN(Knoten!C17))),0)</f>
        <v>0</v>
      </c>
      <c r="E96" s="360">
        <f ca="1">IF(ISNUMBER(C18),INDIRECT("Knoten!"&amp;ADDRESS(C18+2,COLUMN(Knoten!D18))),0)</f>
        <v>0</v>
      </c>
      <c r="F96" s="359">
        <f ca="1">IF(ISNUMBER(D18),INDIRECT("Knoten!"&amp;ADDRESS(D18+2,COLUMN(Knoten!D16))),0)</f>
        <v>0</v>
      </c>
      <c r="G96" s="361" t="str">
        <f t="shared" si="0"/>
        <v/>
      </c>
      <c r="H96" s="361" t="str">
        <f t="shared" si="1"/>
        <v/>
      </c>
      <c r="I96" s="361" t="str">
        <f t="shared" si="1"/>
        <v/>
      </c>
      <c r="J96" s="360" t="str">
        <f t="shared" si="2"/>
        <v/>
      </c>
      <c r="K96" s="359" t="str">
        <f t="shared" si="3"/>
        <v/>
      </c>
      <c r="L96" s="362">
        <f t="shared" si="5"/>
        <v>0</v>
      </c>
      <c r="M96" s="363">
        <f t="shared" si="5"/>
        <v>0</v>
      </c>
      <c r="N96" s="360">
        <f t="shared" si="6"/>
        <v>0</v>
      </c>
      <c r="O96" s="364">
        <f t="shared" si="6"/>
        <v>0</v>
      </c>
      <c r="P96" s="364">
        <f t="shared" si="6"/>
        <v>0</v>
      </c>
      <c r="Q96" s="364">
        <f t="shared" si="6"/>
        <v>0</v>
      </c>
      <c r="T96" s="269"/>
      <c r="U96" s="272"/>
      <c r="V96" s="269"/>
      <c r="X96" s="269"/>
      <c r="Y96" s="272"/>
      <c r="Z96" s="271"/>
      <c r="AA96" s="269"/>
      <c r="AB96" s="269"/>
      <c r="AC96" s="269"/>
      <c r="AD96" s="272"/>
      <c r="AE96" s="269"/>
    </row>
    <row r="97" spans="2:31" ht="13.15" thickBot="1" x14ac:dyDescent="0.4">
      <c r="B97" s="357">
        <v>16</v>
      </c>
      <c r="C97" s="358">
        <f t="shared" ca="1" si="4"/>
        <v>0</v>
      </c>
      <c r="D97" s="359">
        <f ca="1">IF(ISNUMBER(D19),INDIRECT("Knoten!"&amp;ADDRESS(D19+2,COLUMN(Knoten!C18))),0)</f>
        <v>0</v>
      </c>
      <c r="E97" s="360">
        <f ca="1">IF(ISNUMBER(C19),INDIRECT("Knoten!"&amp;ADDRESS(C19+2,COLUMN(Knoten!D19))),0)</f>
        <v>0</v>
      </c>
      <c r="F97" s="359">
        <f ca="1">IF(ISNUMBER(D19),INDIRECT("Knoten!"&amp;ADDRESS(D19+2,COLUMN(Knoten!D17))),0)</f>
        <v>0</v>
      </c>
      <c r="G97" s="361" t="str">
        <f t="shared" si="0"/>
        <v/>
      </c>
      <c r="H97" s="361" t="str">
        <f t="shared" si="1"/>
        <v/>
      </c>
      <c r="I97" s="361" t="str">
        <f t="shared" si="1"/>
        <v/>
      </c>
      <c r="J97" s="360" t="str">
        <f t="shared" si="2"/>
        <v/>
      </c>
      <c r="K97" s="359" t="str">
        <f t="shared" si="3"/>
        <v/>
      </c>
      <c r="L97" s="362">
        <f t="shared" si="5"/>
        <v>0</v>
      </c>
      <c r="M97" s="363">
        <f t="shared" si="5"/>
        <v>0</v>
      </c>
      <c r="N97" s="360">
        <f t="shared" si="6"/>
        <v>0</v>
      </c>
      <c r="O97" s="364">
        <f t="shared" si="6"/>
        <v>0</v>
      </c>
      <c r="P97" s="364">
        <f t="shared" si="6"/>
        <v>0</v>
      </c>
      <c r="Q97" s="364">
        <f t="shared" si="6"/>
        <v>0</v>
      </c>
      <c r="T97" s="269"/>
      <c r="U97" s="272"/>
      <c r="V97" s="269"/>
      <c r="X97" s="269"/>
      <c r="Y97" s="272"/>
      <c r="Z97" s="271"/>
      <c r="AA97" s="269"/>
      <c r="AB97" s="269"/>
      <c r="AC97" s="269"/>
      <c r="AD97" s="272"/>
      <c r="AE97" s="269"/>
    </row>
    <row r="98" spans="2:31" ht="13.15" thickBot="1" x14ac:dyDescent="0.4">
      <c r="B98" s="357">
        <v>17</v>
      </c>
      <c r="C98" s="358">
        <f t="shared" ca="1" si="4"/>
        <v>0</v>
      </c>
      <c r="D98" s="359">
        <f ca="1">IF(ISNUMBER(D20),INDIRECT("Knoten!"&amp;ADDRESS(D20+2,COLUMN(Knoten!C19))),0)</f>
        <v>0</v>
      </c>
      <c r="E98" s="360">
        <f ca="1">IF(ISNUMBER(C20),INDIRECT("Knoten!"&amp;ADDRESS(C20+2,COLUMN(Knoten!D20))),0)</f>
        <v>0</v>
      </c>
      <c r="F98" s="359">
        <f ca="1">IF(ISNUMBER(D20),INDIRECT("Knoten!"&amp;ADDRESS(D20+2,COLUMN(Knoten!D18))),0)</f>
        <v>0</v>
      </c>
      <c r="G98" s="361" t="str">
        <f t="shared" si="0"/>
        <v/>
      </c>
      <c r="H98" s="361" t="str">
        <f t="shared" si="1"/>
        <v/>
      </c>
      <c r="I98" s="361" t="str">
        <f t="shared" si="1"/>
        <v/>
      </c>
      <c r="J98" s="360" t="str">
        <f t="shared" si="2"/>
        <v/>
      </c>
      <c r="K98" s="359" t="str">
        <f t="shared" si="3"/>
        <v/>
      </c>
      <c r="L98" s="362">
        <f t="shared" si="5"/>
        <v>0</v>
      </c>
      <c r="M98" s="363">
        <f t="shared" si="5"/>
        <v>0</v>
      </c>
      <c r="N98" s="360">
        <f t="shared" si="6"/>
        <v>0</v>
      </c>
      <c r="O98" s="364">
        <f t="shared" si="6"/>
        <v>0</v>
      </c>
      <c r="P98" s="364">
        <f t="shared" si="6"/>
        <v>0</v>
      </c>
      <c r="Q98" s="364">
        <f t="shared" si="6"/>
        <v>0</v>
      </c>
      <c r="T98" s="269"/>
      <c r="U98" s="272"/>
      <c r="V98" s="269"/>
      <c r="X98" s="269"/>
      <c r="Y98" s="272"/>
      <c r="Z98" s="271"/>
      <c r="AA98" s="269"/>
      <c r="AB98" s="269"/>
      <c r="AC98" s="269"/>
      <c r="AD98" s="272"/>
      <c r="AE98" s="269"/>
    </row>
    <row r="99" spans="2:31" ht="13.15" thickBot="1" x14ac:dyDescent="0.4">
      <c r="B99" s="357">
        <v>18</v>
      </c>
      <c r="C99" s="358">
        <f t="shared" ca="1" si="4"/>
        <v>0</v>
      </c>
      <c r="D99" s="359">
        <f ca="1">IF(ISNUMBER(D21),INDIRECT("Knoten!"&amp;ADDRESS(D21+2,COLUMN(Knoten!C20))),0)</f>
        <v>0</v>
      </c>
      <c r="E99" s="360">
        <f ca="1">IF(ISNUMBER(C21),INDIRECT("Knoten!"&amp;ADDRESS(C21+2,COLUMN(Knoten!D21))),0)</f>
        <v>0</v>
      </c>
      <c r="F99" s="359">
        <f ca="1">IF(ISNUMBER(D21),INDIRECT("Knoten!"&amp;ADDRESS(D21+2,COLUMN(Knoten!D19))),0)</f>
        <v>0</v>
      </c>
      <c r="G99" s="361" t="str">
        <f t="shared" si="0"/>
        <v/>
      </c>
      <c r="H99" s="361" t="str">
        <f t="shared" si="1"/>
        <v/>
      </c>
      <c r="I99" s="361" t="str">
        <f t="shared" si="1"/>
        <v/>
      </c>
      <c r="J99" s="360" t="str">
        <f t="shared" si="2"/>
        <v/>
      </c>
      <c r="K99" s="359" t="str">
        <f t="shared" si="3"/>
        <v/>
      </c>
      <c r="L99" s="362">
        <f t="shared" ref="L99:M114" si="7">L21+N21</f>
        <v>0</v>
      </c>
      <c r="M99" s="363">
        <f t="shared" si="7"/>
        <v>0</v>
      </c>
      <c r="N99" s="360">
        <f t="shared" si="6"/>
        <v>0</v>
      </c>
      <c r="O99" s="364">
        <f t="shared" si="6"/>
        <v>0</v>
      </c>
      <c r="P99" s="364">
        <f t="shared" si="6"/>
        <v>0</v>
      </c>
      <c r="Q99" s="364">
        <f t="shared" si="6"/>
        <v>0</v>
      </c>
      <c r="T99" s="269"/>
      <c r="U99" s="272"/>
      <c r="V99" s="269"/>
      <c r="X99" s="269"/>
      <c r="Y99" s="272"/>
      <c r="Z99" s="271"/>
      <c r="AA99" s="269"/>
      <c r="AB99" s="269"/>
      <c r="AC99" s="269"/>
      <c r="AD99" s="272"/>
      <c r="AE99" s="269"/>
    </row>
    <row r="100" spans="2:31" ht="13.15" thickBot="1" x14ac:dyDescent="0.4">
      <c r="B100" s="357">
        <v>19</v>
      </c>
      <c r="C100" s="358">
        <f t="shared" ca="1" si="4"/>
        <v>0</v>
      </c>
      <c r="D100" s="359">
        <f ca="1">IF(ISNUMBER(D22),INDIRECT("Knoten!"&amp;ADDRESS(D22+2,COLUMN(Knoten!C21))),0)</f>
        <v>0</v>
      </c>
      <c r="E100" s="360">
        <f ca="1">IF(ISNUMBER(C22),INDIRECT("Knoten!"&amp;ADDRESS(C22+2,COLUMN(Knoten!D22))),0)</f>
        <v>0</v>
      </c>
      <c r="F100" s="359">
        <f ca="1">IF(ISNUMBER(D22),INDIRECT("Knoten!"&amp;ADDRESS(D22+2,COLUMN(Knoten!D20))),0)</f>
        <v>0</v>
      </c>
      <c r="G100" s="361" t="str">
        <f t="shared" si="0"/>
        <v/>
      </c>
      <c r="H100" s="361" t="str">
        <f t="shared" si="1"/>
        <v/>
      </c>
      <c r="I100" s="361" t="str">
        <f t="shared" si="1"/>
        <v/>
      </c>
      <c r="J100" s="360" t="str">
        <f t="shared" si="2"/>
        <v/>
      </c>
      <c r="K100" s="359" t="str">
        <f t="shared" si="3"/>
        <v/>
      </c>
      <c r="L100" s="362">
        <f t="shared" si="7"/>
        <v>0</v>
      </c>
      <c r="M100" s="363">
        <f t="shared" si="7"/>
        <v>0</v>
      </c>
      <c r="N100" s="360">
        <f t="shared" si="6"/>
        <v>0</v>
      </c>
      <c r="O100" s="364">
        <f t="shared" si="6"/>
        <v>0</v>
      </c>
      <c r="P100" s="364">
        <f t="shared" si="6"/>
        <v>0</v>
      </c>
      <c r="Q100" s="364">
        <f t="shared" si="6"/>
        <v>0</v>
      </c>
      <c r="T100" s="269"/>
      <c r="U100" s="272"/>
      <c r="V100" s="269"/>
      <c r="X100" s="269"/>
      <c r="Y100" s="272"/>
      <c r="Z100" s="271"/>
      <c r="AA100" s="269"/>
      <c r="AB100" s="269"/>
      <c r="AC100" s="269"/>
      <c r="AD100" s="272"/>
      <c r="AE100" s="269"/>
    </row>
    <row r="101" spans="2:31" ht="13.15" thickBot="1" x14ac:dyDescent="0.4">
      <c r="B101" s="357">
        <v>20</v>
      </c>
      <c r="C101" s="358">
        <f t="shared" ca="1" si="4"/>
        <v>0</v>
      </c>
      <c r="D101" s="359">
        <f ca="1">IF(ISNUMBER(D23),INDIRECT("Knoten!"&amp;ADDRESS(D23+2,COLUMN(Knoten!C22))),0)</f>
        <v>0</v>
      </c>
      <c r="E101" s="360">
        <f ca="1">IF(ISNUMBER(C23),INDIRECT("Knoten!"&amp;ADDRESS(C23+2,COLUMN(Knoten!D23))),0)</f>
        <v>0</v>
      </c>
      <c r="F101" s="359">
        <f ca="1">IF(ISNUMBER(D23),INDIRECT("Knoten!"&amp;ADDRESS(D23+2,COLUMN(Knoten!D21))),0)</f>
        <v>0</v>
      </c>
      <c r="G101" s="361" t="str">
        <f t="shared" si="0"/>
        <v/>
      </c>
      <c r="H101" s="361" t="str">
        <f t="shared" si="1"/>
        <v/>
      </c>
      <c r="I101" s="361" t="str">
        <f t="shared" si="1"/>
        <v/>
      </c>
      <c r="J101" s="360" t="str">
        <f t="shared" si="2"/>
        <v/>
      </c>
      <c r="K101" s="359" t="str">
        <f t="shared" si="3"/>
        <v/>
      </c>
      <c r="L101" s="362">
        <f t="shared" si="7"/>
        <v>0</v>
      </c>
      <c r="M101" s="363">
        <f t="shared" si="7"/>
        <v>0</v>
      </c>
      <c r="N101" s="360">
        <f t="shared" si="6"/>
        <v>0</v>
      </c>
      <c r="O101" s="364">
        <f t="shared" si="6"/>
        <v>0</v>
      </c>
      <c r="P101" s="364">
        <f t="shared" si="6"/>
        <v>0</v>
      </c>
      <c r="Q101" s="364">
        <f t="shared" si="6"/>
        <v>0</v>
      </c>
      <c r="T101" s="269"/>
      <c r="U101" s="272"/>
      <c r="V101" s="269"/>
      <c r="X101" s="269"/>
      <c r="Y101" s="272"/>
      <c r="Z101" s="271"/>
      <c r="AA101" s="269"/>
      <c r="AB101" s="269"/>
      <c r="AC101" s="269"/>
      <c r="AD101" s="272"/>
      <c r="AE101" s="269"/>
    </row>
    <row r="102" spans="2:31" ht="13.15" thickBot="1" x14ac:dyDescent="0.4">
      <c r="B102" s="357">
        <v>21</v>
      </c>
      <c r="C102" s="358">
        <f t="shared" ca="1" si="4"/>
        <v>0</v>
      </c>
      <c r="D102" s="359">
        <f ca="1">IF(ISNUMBER(D24),INDIRECT("Knoten!"&amp;ADDRESS(D24+2,COLUMN(Knoten!C23))),0)</f>
        <v>0</v>
      </c>
      <c r="E102" s="360">
        <f ca="1">IF(ISNUMBER(C24),INDIRECT("Knoten!"&amp;ADDRESS(C24+2,COLUMN(Knoten!D24))),0)</f>
        <v>0</v>
      </c>
      <c r="F102" s="359">
        <f ca="1">IF(ISNUMBER(D24),INDIRECT("Knoten!"&amp;ADDRESS(D24+2,COLUMN(Knoten!D22))),0)</f>
        <v>0</v>
      </c>
      <c r="G102" s="361" t="str">
        <f t="shared" si="0"/>
        <v/>
      </c>
      <c r="H102" s="361" t="str">
        <f t="shared" si="1"/>
        <v/>
      </c>
      <c r="I102" s="361" t="str">
        <f t="shared" si="1"/>
        <v/>
      </c>
      <c r="J102" s="360" t="str">
        <f t="shared" si="2"/>
        <v/>
      </c>
      <c r="K102" s="359" t="str">
        <f t="shared" si="3"/>
        <v/>
      </c>
      <c r="L102" s="362">
        <f t="shared" si="7"/>
        <v>0</v>
      </c>
      <c r="M102" s="363">
        <f t="shared" si="7"/>
        <v>0</v>
      </c>
      <c r="N102" s="360">
        <f t="shared" si="6"/>
        <v>0</v>
      </c>
      <c r="O102" s="364">
        <f t="shared" si="6"/>
        <v>0</v>
      </c>
      <c r="P102" s="364">
        <f t="shared" si="6"/>
        <v>0</v>
      </c>
      <c r="Q102" s="364">
        <f t="shared" si="6"/>
        <v>0</v>
      </c>
      <c r="T102" s="269"/>
      <c r="U102" s="272"/>
      <c r="V102" s="269"/>
      <c r="X102" s="269"/>
      <c r="Y102" s="272"/>
      <c r="Z102" s="271"/>
      <c r="AA102" s="269"/>
      <c r="AB102" s="269"/>
      <c r="AC102" s="269"/>
      <c r="AD102" s="272"/>
      <c r="AE102" s="269"/>
    </row>
    <row r="103" spans="2:31" ht="13.15" thickBot="1" x14ac:dyDescent="0.4">
      <c r="B103" s="357">
        <v>22</v>
      </c>
      <c r="C103" s="358">
        <f t="shared" ca="1" si="4"/>
        <v>0</v>
      </c>
      <c r="D103" s="359">
        <f ca="1">IF(ISNUMBER(D25),INDIRECT("Knoten!"&amp;ADDRESS(D25+2,COLUMN(Knoten!C24))),0)</f>
        <v>0</v>
      </c>
      <c r="E103" s="360">
        <f ca="1">IF(ISNUMBER(C25),INDIRECT("Knoten!"&amp;ADDRESS(C25+2,COLUMN(Knoten!D25))),0)</f>
        <v>0</v>
      </c>
      <c r="F103" s="359">
        <f ca="1">IF(ISNUMBER(D25),INDIRECT("Knoten!"&amp;ADDRESS(D25+2,COLUMN(Knoten!D23))),0)</f>
        <v>0</v>
      </c>
      <c r="G103" s="361" t="str">
        <f t="shared" si="0"/>
        <v/>
      </c>
      <c r="H103" s="361" t="str">
        <f t="shared" si="1"/>
        <v/>
      </c>
      <c r="I103" s="361" t="str">
        <f t="shared" si="1"/>
        <v/>
      </c>
      <c r="J103" s="360" t="str">
        <f t="shared" si="2"/>
        <v/>
      </c>
      <c r="K103" s="359" t="str">
        <f t="shared" si="3"/>
        <v/>
      </c>
      <c r="L103" s="362">
        <f t="shared" si="7"/>
        <v>0</v>
      </c>
      <c r="M103" s="363">
        <f t="shared" si="7"/>
        <v>0</v>
      </c>
      <c r="N103" s="360">
        <f t="shared" si="6"/>
        <v>0</v>
      </c>
      <c r="O103" s="364">
        <f t="shared" si="6"/>
        <v>0</v>
      </c>
      <c r="P103" s="364">
        <f t="shared" si="6"/>
        <v>0</v>
      </c>
      <c r="Q103" s="364">
        <f t="shared" si="6"/>
        <v>0</v>
      </c>
      <c r="T103" s="269"/>
      <c r="U103" s="272"/>
      <c r="V103" s="269"/>
      <c r="X103" s="269"/>
      <c r="Y103" s="272"/>
      <c r="Z103" s="271"/>
      <c r="AA103" s="269"/>
      <c r="AB103" s="269"/>
      <c r="AC103" s="269"/>
      <c r="AD103" s="272"/>
      <c r="AE103" s="269"/>
    </row>
    <row r="104" spans="2:31" ht="13.15" thickBot="1" x14ac:dyDescent="0.4">
      <c r="B104" s="357">
        <v>23</v>
      </c>
      <c r="C104" s="358">
        <f t="shared" ca="1" si="4"/>
        <v>0</v>
      </c>
      <c r="D104" s="359">
        <f ca="1">IF(ISNUMBER(D26),INDIRECT("Knoten!"&amp;ADDRESS(D26+2,COLUMN(Knoten!C25))),0)</f>
        <v>0</v>
      </c>
      <c r="E104" s="360">
        <f ca="1">IF(ISNUMBER(C26),INDIRECT("Knoten!"&amp;ADDRESS(C26+2,COLUMN(Knoten!D26))),0)</f>
        <v>0</v>
      </c>
      <c r="F104" s="359">
        <f ca="1">IF(ISNUMBER(D26),INDIRECT("Knoten!"&amp;ADDRESS(D26+2,COLUMN(Knoten!D24))),0)</f>
        <v>0</v>
      </c>
      <c r="G104" s="361" t="str">
        <f t="shared" si="0"/>
        <v/>
      </c>
      <c r="H104" s="361" t="str">
        <f t="shared" si="1"/>
        <v/>
      </c>
      <c r="I104" s="361" t="str">
        <f t="shared" si="1"/>
        <v/>
      </c>
      <c r="J104" s="360" t="str">
        <f t="shared" si="2"/>
        <v/>
      </c>
      <c r="K104" s="359" t="str">
        <f t="shared" si="3"/>
        <v/>
      </c>
      <c r="L104" s="362">
        <f t="shared" si="7"/>
        <v>0</v>
      </c>
      <c r="M104" s="363">
        <f t="shared" si="7"/>
        <v>0</v>
      </c>
      <c r="N104" s="360">
        <f t="shared" si="6"/>
        <v>0</v>
      </c>
      <c r="O104" s="364">
        <f t="shared" si="6"/>
        <v>0</v>
      </c>
      <c r="P104" s="364">
        <f t="shared" si="6"/>
        <v>0</v>
      </c>
      <c r="Q104" s="364">
        <f t="shared" si="6"/>
        <v>0</v>
      </c>
      <c r="R104" s="365"/>
      <c r="S104" s="366"/>
      <c r="T104" s="269"/>
      <c r="U104" s="272"/>
      <c r="V104" s="269"/>
      <c r="X104" s="269"/>
      <c r="Y104" s="272"/>
      <c r="Z104" s="271"/>
      <c r="AA104" s="269"/>
      <c r="AB104" s="269"/>
      <c r="AC104" s="269"/>
      <c r="AD104" s="272"/>
      <c r="AE104" s="269"/>
    </row>
    <row r="105" spans="2:31" ht="13.15" thickBot="1" x14ac:dyDescent="0.4">
      <c r="B105" s="357">
        <v>24</v>
      </c>
      <c r="C105" s="358">
        <f t="shared" ca="1" si="4"/>
        <v>0</v>
      </c>
      <c r="D105" s="359">
        <f ca="1">IF(ISNUMBER(D27),INDIRECT("Knoten!"&amp;ADDRESS(D27+2,COLUMN(Knoten!C26))),0)</f>
        <v>0</v>
      </c>
      <c r="E105" s="360">
        <f ca="1">IF(ISNUMBER(C27),INDIRECT("Knoten!"&amp;ADDRESS(C27+2,COLUMN(Knoten!D27))),0)</f>
        <v>0</v>
      </c>
      <c r="F105" s="359">
        <f ca="1">IF(ISNUMBER(D27),INDIRECT("Knoten!"&amp;ADDRESS(D27+2,COLUMN(Knoten!D25))),0)</f>
        <v>0</v>
      </c>
      <c r="G105" s="361" t="str">
        <f t="shared" si="0"/>
        <v/>
      </c>
      <c r="H105" s="361" t="str">
        <f t="shared" si="1"/>
        <v/>
      </c>
      <c r="I105" s="361" t="str">
        <f t="shared" si="1"/>
        <v/>
      </c>
      <c r="J105" s="360" t="str">
        <f t="shared" si="2"/>
        <v/>
      </c>
      <c r="K105" s="359" t="str">
        <f t="shared" si="3"/>
        <v/>
      </c>
      <c r="L105" s="362">
        <f t="shared" si="7"/>
        <v>0</v>
      </c>
      <c r="M105" s="363">
        <f t="shared" si="7"/>
        <v>0</v>
      </c>
      <c r="N105" s="360">
        <f t="shared" si="6"/>
        <v>0</v>
      </c>
      <c r="O105" s="364">
        <f t="shared" si="6"/>
        <v>0</v>
      </c>
      <c r="P105" s="364">
        <f t="shared" si="6"/>
        <v>0</v>
      </c>
      <c r="Q105" s="364">
        <f t="shared" si="6"/>
        <v>0</v>
      </c>
      <c r="R105" s="365"/>
      <c r="S105" s="366"/>
      <c r="T105" s="269"/>
      <c r="U105" s="272"/>
      <c r="V105" s="269"/>
      <c r="X105" s="269"/>
      <c r="Y105" s="272"/>
      <c r="Z105" s="271"/>
      <c r="AA105" s="269"/>
      <c r="AB105" s="269"/>
      <c r="AC105" s="269"/>
      <c r="AD105" s="272"/>
      <c r="AE105" s="269"/>
    </row>
    <row r="106" spans="2:31" ht="13.15" thickBot="1" x14ac:dyDescent="0.4">
      <c r="B106" s="357">
        <v>25</v>
      </c>
      <c r="C106" s="358">
        <f t="shared" ca="1" si="4"/>
        <v>0</v>
      </c>
      <c r="D106" s="359">
        <f ca="1">IF(ISNUMBER(D28),INDIRECT("Knoten!"&amp;ADDRESS(D28+2,COLUMN(Knoten!C27))),0)</f>
        <v>0</v>
      </c>
      <c r="E106" s="360">
        <f ca="1">IF(ISNUMBER(C28),INDIRECT("Knoten!"&amp;ADDRESS(C28+2,COLUMN(Knoten!D28))),0)</f>
        <v>0</v>
      </c>
      <c r="F106" s="359">
        <f ca="1">IF(ISNUMBER(D28),INDIRECT("Knoten!"&amp;ADDRESS(D28+2,COLUMN(Knoten!D26))),0)</f>
        <v>0</v>
      </c>
      <c r="G106" s="361" t="str">
        <f t="shared" si="0"/>
        <v/>
      </c>
      <c r="H106" s="361" t="str">
        <f t="shared" si="1"/>
        <v/>
      </c>
      <c r="I106" s="361" t="str">
        <f t="shared" si="1"/>
        <v/>
      </c>
      <c r="J106" s="360" t="str">
        <f t="shared" si="2"/>
        <v/>
      </c>
      <c r="K106" s="359" t="str">
        <f t="shared" si="3"/>
        <v/>
      </c>
      <c r="L106" s="362">
        <f t="shared" si="7"/>
        <v>0</v>
      </c>
      <c r="M106" s="363">
        <f t="shared" si="7"/>
        <v>0</v>
      </c>
      <c r="N106" s="360">
        <f t="shared" si="6"/>
        <v>0</v>
      </c>
      <c r="O106" s="364">
        <f t="shared" si="6"/>
        <v>0</v>
      </c>
      <c r="P106" s="364">
        <f t="shared" si="6"/>
        <v>0</v>
      </c>
      <c r="Q106" s="364">
        <f t="shared" si="6"/>
        <v>0</v>
      </c>
      <c r="R106" s="365"/>
      <c r="S106" s="366"/>
      <c r="T106" s="269"/>
      <c r="U106" s="272"/>
      <c r="V106" s="269"/>
      <c r="X106" s="269"/>
      <c r="Y106" s="272"/>
      <c r="Z106" s="271"/>
      <c r="AA106" s="269"/>
      <c r="AB106" s="269"/>
      <c r="AC106" s="269"/>
      <c r="AD106" s="272"/>
      <c r="AE106" s="269"/>
    </row>
    <row r="107" spans="2:31" ht="13.15" thickBot="1" x14ac:dyDescent="0.4">
      <c r="B107" s="357">
        <v>26</v>
      </c>
      <c r="C107" s="358">
        <f t="shared" ca="1" si="4"/>
        <v>0</v>
      </c>
      <c r="D107" s="359">
        <f ca="1">IF(ISNUMBER(D29),INDIRECT("Knoten!"&amp;ADDRESS(D29+2,COLUMN(Knoten!C28))),0)</f>
        <v>0</v>
      </c>
      <c r="E107" s="360">
        <f ca="1">IF(ISNUMBER(C29),INDIRECT("Knoten!"&amp;ADDRESS(C29+2,COLUMN(Knoten!D29))),0)</f>
        <v>0</v>
      </c>
      <c r="F107" s="359">
        <f ca="1">IF(ISNUMBER(D29),INDIRECT("Knoten!"&amp;ADDRESS(D29+2,COLUMN(Knoten!D27))),0)</f>
        <v>0</v>
      </c>
      <c r="G107" s="361" t="str">
        <f t="shared" si="0"/>
        <v/>
      </c>
      <c r="H107" s="361" t="str">
        <f t="shared" si="1"/>
        <v/>
      </c>
      <c r="I107" s="361" t="str">
        <f t="shared" si="1"/>
        <v/>
      </c>
      <c r="J107" s="360" t="str">
        <f t="shared" si="2"/>
        <v/>
      </c>
      <c r="K107" s="359" t="str">
        <f t="shared" si="3"/>
        <v/>
      </c>
      <c r="L107" s="362">
        <f t="shared" si="7"/>
        <v>0</v>
      </c>
      <c r="M107" s="363">
        <f t="shared" si="7"/>
        <v>0</v>
      </c>
      <c r="N107" s="360">
        <f t="shared" si="6"/>
        <v>0</v>
      </c>
      <c r="O107" s="364">
        <f t="shared" si="6"/>
        <v>0</v>
      </c>
      <c r="P107" s="364">
        <f t="shared" si="6"/>
        <v>0</v>
      </c>
      <c r="Q107" s="364">
        <f t="shared" si="6"/>
        <v>0</v>
      </c>
      <c r="R107" s="365"/>
      <c r="S107" s="366"/>
      <c r="T107" s="269"/>
      <c r="U107" s="272"/>
      <c r="V107" s="269"/>
      <c r="X107" s="269"/>
      <c r="Y107" s="272"/>
      <c r="Z107" s="271"/>
      <c r="AA107" s="269"/>
      <c r="AB107" s="269"/>
      <c r="AC107" s="269"/>
      <c r="AD107" s="272"/>
      <c r="AE107" s="269"/>
    </row>
    <row r="108" spans="2:31" ht="13.15" thickBot="1" x14ac:dyDescent="0.4">
      <c r="B108" s="357">
        <v>27</v>
      </c>
      <c r="C108" s="358">
        <f t="shared" ca="1" si="4"/>
        <v>0</v>
      </c>
      <c r="D108" s="359">
        <f ca="1">IF(ISNUMBER(D30),INDIRECT("Knoten!"&amp;ADDRESS(D30+2,COLUMN(Knoten!C29))),0)</f>
        <v>0</v>
      </c>
      <c r="E108" s="360">
        <f ca="1">IF(ISNUMBER(C30),INDIRECT("Knoten!"&amp;ADDRESS(C30+2,COLUMN(Knoten!D30))),0)</f>
        <v>0</v>
      </c>
      <c r="F108" s="359">
        <f ca="1">IF(ISNUMBER(D30),INDIRECT("Knoten!"&amp;ADDRESS(D30+2,COLUMN(Knoten!D28))),0)</f>
        <v>0</v>
      </c>
      <c r="G108" s="361" t="str">
        <f t="shared" si="0"/>
        <v/>
      </c>
      <c r="H108" s="361" t="str">
        <f t="shared" si="1"/>
        <v/>
      </c>
      <c r="I108" s="361" t="str">
        <f t="shared" si="1"/>
        <v/>
      </c>
      <c r="J108" s="360" t="str">
        <f t="shared" si="2"/>
        <v/>
      </c>
      <c r="K108" s="359" t="str">
        <f t="shared" si="3"/>
        <v/>
      </c>
      <c r="L108" s="362">
        <f t="shared" si="7"/>
        <v>0</v>
      </c>
      <c r="M108" s="363">
        <f t="shared" si="7"/>
        <v>0</v>
      </c>
      <c r="N108" s="360">
        <f t="shared" si="6"/>
        <v>0</v>
      </c>
      <c r="O108" s="364">
        <f t="shared" si="6"/>
        <v>0</v>
      </c>
      <c r="P108" s="364">
        <f t="shared" si="6"/>
        <v>0</v>
      </c>
      <c r="Q108" s="364">
        <f t="shared" si="6"/>
        <v>0</v>
      </c>
      <c r="R108" s="365"/>
      <c r="S108" s="366"/>
      <c r="T108" s="269"/>
      <c r="U108" s="272"/>
      <c r="V108" s="269"/>
      <c r="X108" s="269"/>
      <c r="Y108" s="272"/>
      <c r="Z108" s="271"/>
      <c r="AA108" s="269"/>
      <c r="AB108" s="269"/>
      <c r="AC108" s="269"/>
      <c r="AD108" s="272"/>
      <c r="AE108" s="269"/>
    </row>
    <row r="109" spans="2:31" ht="13.15" thickBot="1" x14ac:dyDescent="0.4">
      <c r="B109" s="357">
        <v>28</v>
      </c>
      <c r="C109" s="358">
        <f t="shared" ca="1" si="4"/>
        <v>0</v>
      </c>
      <c r="D109" s="359">
        <f ca="1">IF(ISNUMBER(D31),INDIRECT("Knoten!"&amp;ADDRESS(D31+2,COLUMN(Knoten!C30))),0)</f>
        <v>0</v>
      </c>
      <c r="E109" s="360">
        <f ca="1">IF(ISNUMBER(C31),INDIRECT("Knoten!"&amp;ADDRESS(C31+2,COLUMN(Knoten!D31))),0)</f>
        <v>0</v>
      </c>
      <c r="F109" s="359">
        <f ca="1">IF(ISNUMBER(D31),INDIRECT("Knoten!"&amp;ADDRESS(D31+2,COLUMN(Knoten!D29))),0)</f>
        <v>0</v>
      </c>
      <c r="G109" s="361" t="str">
        <f t="shared" si="0"/>
        <v/>
      </c>
      <c r="H109" s="361" t="str">
        <f t="shared" si="1"/>
        <v/>
      </c>
      <c r="I109" s="361" t="str">
        <f t="shared" si="1"/>
        <v/>
      </c>
      <c r="J109" s="360" t="str">
        <f t="shared" si="2"/>
        <v/>
      </c>
      <c r="K109" s="359" t="str">
        <f t="shared" si="3"/>
        <v/>
      </c>
      <c r="L109" s="362">
        <f t="shared" si="7"/>
        <v>0</v>
      </c>
      <c r="M109" s="363">
        <f t="shared" si="7"/>
        <v>0</v>
      </c>
      <c r="N109" s="360">
        <f t="shared" si="6"/>
        <v>0</v>
      </c>
      <c r="O109" s="364">
        <f t="shared" si="6"/>
        <v>0</v>
      </c>
      <c r="P109" s="364">
        <f t="shared" si="6"/>
        <v>0</v>
      </c>
      <c r="Q109" s="364">
        <f t="shared" si="6"/>
        <v>0</v>
      </c>
      <c r="R109" s="365"/>
      <c r="S109" s="366"/>
      <c r="T109" s="269"/>
      <c r="U109" s="272"/>
      <c r="V109" s="269"/>
      <c r="X109" s="269"/>
      <c r="Y109" s="272"/>
      <c r="Z109" s="271"/>
      <c r="AA109" s="269"/>
      <c r="AB109" s="269"/>
      <c r="AC109" s="269"/>
      <c r="AD109" s="272"/>
      <c r="AE109" s="269"/>
    </row>
    <row r="110" spans="2:31" ht="13.15" thickBot="1" x14ac:dyDescent="0.4">
      <c r="B110" s="357">
        <v>29</v>
      </c>
      <c r="C110" s="358">
        <f t="shared" ca="1" si="4"/>
        <v>0</v>
      </c>
      <c r="D110" s="359">
        <f ca="1">IF(ISNUMBER(D32),INDIRECT("Knoten!"&amp;ADDRESS(D32+2,COLUMN(Knoten!C31))),0)</f>
        <v>0</v>
      </c>
      <c r="E110" s="360">
        <f ca="1">IF(ISNUMBER(C32),INDIRECT("Knoten!"&amp;ADDRESS(C32+2,COLUMN(Knoten!D32))),0)</f>
        <v>0</v>
      </c>
      <c r="F110" s="359">
        <f ca="1">IF(ISNUMBER(D32),INDIRECT("Knoten!"&amp;ADDRESS(D32+2,COLUMN(Knoten!D30))),0)</f>
        <v>0</v>
      </c>
      <c r="G110" s="361" t="str">
        <f t="shared" si="0"/>
        <v/>
      </c>
      <c r="H110" s="361" t="str">
        <f t="shared" si="1"/>
        <v/>
      </c>
      <c r="I110" s="361" t="str">
        <f t="shared" si="1"/>
        <v/>
      </c>
      <c r="J110" s="360" t="str">
        <f t="shared" si="2"/>
        <v/>
      </c>
      <c r="K110" s="359" t="str">
        <f t="shared" si="3"/>
        <v/>
      </c>
      <c r="L110" s="362">
        <f t="shared" si="7"/>
        <v>0</v>
      </c>
      <c r="M110" s="363">
        <f t="shared" si="7"/>
        <v>0</v>
      </c>
      <c r="N110" s="360">
        <f t="shared" si="6"/>
        <v>0</v>
      </c>
      <c r="O110" s="364">
        <f t="shared" si="6"/>
        <v>0</v>
      </c>
      <c r="P110" s="364">
        <f t="shared" si="6"/>
        <v>0</v>
      </c>
      <c r="Q110" s="364">
        <f t="shared" si="6"/>
        <v>0</v>
      </c>
      <c r="R110" s="365"/>
      <c r="S110" s="366"/>
      <c r="T110" s="269"/>
      <c r="U110" s="272"/>
      <c r="V110" s="269"/>
      <c r="X110" s="269"/>
      <c r="Y110" s="272"/>
      <c r="Z110" s="271"/>
      <c r="AA110" s="269"/>
      <c r="AB110" s="269"/>
      <c r="AC110" s="269"/>
      <c r="AD110" s="272"/>
      <c r="AE110" s="269"/>
    </row>
    <row r="111" spans="2:31" ht="13.15" thickBot="1" x14ac:dyDescent="0.4">
      <c r="B111" s="357">
        <v>30</v>
      </c>
      <c r="C111" s="358">
        <f t="shared" ca="1" si="4"/>
        <v>0</v>
      </c>
      <c r="D111" s="359">
        <f ca="1">IF(ISNUMBER(D33),INDIRECT("Knoten!"&amp;ADDRESS(D33+2,COLUMN(Knoten!C32))),0)</f>
        <v>0</v>
      </c>
      <c r="E111" s="360">
        <f ca="1">IF(ISNUMBER(C33),INDIRECT("Knoten!"&amp;ADDRESS(C33+2,COLUMN(Knoten!D33))),0)</f>
        <v>0</v>
      </c>
      <c r="F111" s="359">
        <f ca="1">IF(ISNUMBER(D33),INDIRECT("Knoten!"&amp;ADDRESS(D33+2,COLUMN(Knoten!D31))),0)</f>
        <v>0</v>
      </c>
      <c r="G111" s="361" t="str">
        <f t="shared" si="0"/>
        <v/>
      </c>
      <c r="H111" s="361" t="str">
        <f t="shared" si="1"/>
        <v/>
      </c>
      <c r="I111" s="361" t="str">
        <f t="shared" si="1"/>
        <v/>
      </c>
      <c r="J111" s="360" t="str">
        <f t="shared" si="2"/>
        <v/>
      </c>
      <c r="K111" s="359" t="str">
        <f t="shared" si="3"/>
        <v/>
      </c>
      <c r="L111" s="362">
        <f t="shared" si="7"/>
        <v>0</v>
      </c>
      <c r="M111" s="363">
        <f t="shared" si="7"/>
        <v>0</v>
      </c>
      <c r="N111" s="360">
        <f t="shared" si="6"/>
        <v>0</v>
      </c>
      <c r="O111" s="364">
        <f t="shared" si="6"/>
        <v>0</v>
      </c>
      <c r="P111" s="364">
        <f t="shared" si="6"/>
        <v>0</v>
      </c>
      <c r="Q111" s="364">
        <f t="shared" si="6"/>
        <v>0</v>
      </c>
      <c r="R111" s="365"/>
      <c r="S111" s="366"/>
      <c r="T111" s="269"/>
      <c r="U111" s="272"/>
      <c r="V111" s="269"/>
      <c r="X111" s="269"/>
      <c r="Y111" s="272"/>
      <c r="Z111" s="271"/>
      <c r="AA111" s="269"/>
      <c r="AB111" s="269"/>
      <c r="AC111" s="269"/>
      <c r="AD111" s="272"/>
      <c r="AE111" s="269"/>
    </row>
    <row r="112" spans="2:31" ht="13.15" thickBot="1" x14ac:dyDescent="0.4">
      <c r="B112" s="357">
        <v>31</v>
      </c>
      <c r="C112" s="358">
        <f t="shared" ca="1" si="4"/>
        <v>0</v>
      </c>
      <c r="D112" s="359">
        <f ca="1">IF(ISNUMBER(D34),INDIRECT("Knoten!"&amp;ADDRESS(D34+2,COLUMN(Knoten!C33))),0)</f>
        <v>0</v>
      </c>
      <c r="E112" s="360">
        <f ca="1">IF(ISNUMBER(C34),INDIRECT("Knoten!"&amp;ADDRESS(C34+2,COLUMN(Knoten!D34))),0)</f>
        <v>0</v>
      </c>
      <c r="F112" s="359">
        <f ca="1">IF(ISNUMBER(D34),INDIRECT("Knoten!"&amp;ADDRESS(D34+2,COLUMN(Knoten!D32))),0)</f>
        <v>0</v>
      </c>
      <c r="G112" s="361" t="str">
        <f t="shared" si="0"/>
        <v/>
      </c>
      <c r="H112" s="361" t="str">
        <f t="shared" si="1"/>
        <v/>
      </c>
      <c r="I112" s="361" t="str">
        <f t="shared" si="1"/>
        <v/>
      </c>
      <c r="J112" s="360" t="str">
        <f t="shared" si="2"/>
        <v/>
      </c>
      <c r="K112" s="359" t="str">
        <f t="shared" si="3"/>
        <v/>
      </c>
      <c r="L112" s="362">
        <f t="shared" si="7"/>
        <v>0</v>
      </c>
      <c r="M112" s="363">
        <f t="shared" si="7"/>
        <v>0</v>
      </c>
      <c r="N112" s="360">
        <f t="shared" si="6"/>
        <v>0</v>
      </c>
      <c r="O112" s="364">
        <f t="shared" si="6"/>
        <v>0</v>
      </c>
      <c r="P112" s="364">
        <f t="shared" si="6"/>
        <v>0</v>
      </c>
      <c r="Q112" s="364">
        <f t="shared" si="6"/>
        <v>0</v>
      </c>
      <c r="R112" s="365"/>
      <c r="S112" s="366"/>
      <c r="T112" s="269"/>
      <c r="U112" s="272"/>
      <c r="V112" s="269"/>
      <c r="X112" s="269"/>
      <c r="Y112" s="272"/>
      <c r="Z112" s="271"/>
      <c r="AA112" s="269"/>
      <c r="AB112" s="269"/>
      <c r="AC112" s="269"/>
      <c r="AD112" s="272"/>
      <c r="AE112" s="269"/>
    </row>
    <row r="113" spans="2:31" ht="13.15" thickBot="1" x14ac:dyDescent="0.4">
      <c r="B113" s="357">
        <v>32</v>
      </c>
      <c r="C113" s="358">
        <f t="shared" ca="1" si="4"/>
        <v>0</v>
      </c>
      <c r="D113" s="359">
        <f ca="1">IF(ISNUMBER(D35),INDIRECT("Knoten!"&amp;ADDRESS(D35+2,COLUMN(Knoten!C34))),0)</f>
        <v>0</v>
      </c>
      <c r="E113" s="360">
        <f ca="1">IF(ISNUMBER(C35),INDIRECT("Knoten!"&amp;ADDRESS(C35+2,COLUMN(Knoten!D35))),0)</f>
        <v>0</v>
      </c>
      <c r="F113" s="359">
        <f ca="1">IF(ISNUMBER(D35),INDIRECT("Knoten!"&amp;ADDRESS(D35+2,COLUMN(Knoten!D33))),0)</f>
        <v>0</v>
      </c>
      <c r="G113" s="361" t="str">
        <f t="shared" si="0"/>
        <v/>
      </c>
      <c r="H113" s="361" t="str">
        <f t="shared" si="1"/>
        <v/>
      </c>
      <c r="I113" s="361" t="str">
        <f t="shared" si="1"/>
        <v/>
      </c>
      <c r="J113" s="360" t="str">
        <f t="shared" si="2"/>
        <v/>
      </c>
      <c r="K113" s="359" t="str">
        <f t="shared" si="3"/>
        <v/>
      </c>
      <c r="L113" s="362">
        <f t="shared" si="7"/>
        <v>0</v>
      </c>
      <c r="M113" s="363">
        <f t="shared" si="7"/>
        <v>0</v>
      </c>
      <c r="N113" s="360">
        <f t="shared" si="6"/>
        <v>0</v>
      </c>
      <c r="O113" s="364">
        <f t="shared" si="6"/>
        <v>0</v>
      </c>
      <c r="P113" s="364">
        <f t="shared" si="6"/>
        <v>0</v>
      </c>
      <c r="Q113" s="364">
        <f t="shared" si="6"/>
        <v>0</v>
      </c>
      <c r="R113" s="365"/>
      <c r="S113" s="366"/>
      <c r="T113" s="269"/>
      <c r="U113" s="272"/>
      <c r="V113" s="269"/>
      <c r="X113" s="269"/>
      <c r="Y113" s="272"/>
      <c r="Z113" s="271"/>
      <c r="AA113" s="269"/>
      <c r="AB113" s="269"/>
      <c r="AC113" s="269"/>
      <c r="AD113" s="272"/>
      <c r="AE113" s="269"/>
    </row>
    <row r="114" spans="2:31" ht="13.15" thickBot="1" x14ac:dyDescent="0.4">
      <c r="B114" s="357">
        <v>33</v>
      </c>
      <c r="C114" s="358">
        <f t="shared" ca="1" si="4"/>
        <v>0</v>
      </c>
      <c r="D114" s="359">
        <f ca="1">IF(ISNUMBER(D36),INDIRECT("Knoten!"&amp;ADDRESS(D36+2,COLUMN(Knoten!C35))),0)</f>
        <v>0</v>
      </c>
      <c r="E114" s="360">
        <f ca="1">IF(ISNUMBER(C36),INDIRECT("Knoten!"&amp;ADDRESS(C36+2,COLUMN(Knoten!D36))),0)</f>
        <v>0</v>
      </c>
      <c r="F114" s="359">
        <f ca="1">IF(ISNUMBER(D36),INDIRECT("Knoten!"&amp;ADDRESS(D36+2,COLUMN(Knoten!D34))),0)</f>
        <v>0</v>
      </c>
      <c r="G114" s="361" t="str">
        <f t="shared" si="0"/>
        <v/>
      </c>
      <c r="H114" s="361" t="str">
        <f t="shared" si="1"/>
        <v/>
      </c>
      <c r="I114" s="361" t="str">
        <f t="shared" si="1"/>
        <v/>
      </c>
      <c r="J114" s="360" t="str">
        <f t="shared" si="2"/>
        <v/>
      </c>
      <c r="K114" s="359" t="str">
        <f t="shared" si="3"/>
        <v/>
      </c>
      <c r="L114" s="362">
        <f t="shared" si="7"/>
        <v>0</v>
      </c>
      <c r="M114" s="363">
        <f t="shared" si="7"/>
        <v>0</v>
      </c>
      <c r="N114" s="360">
        <f t="shared" si="6"/>
        <v>0</v>
      </c>
      <c r="O114" s="364">
        <f t="shared" si="6"/>
        <v>0</v>
      </c>
      <c r="P114" s="364">
        <f t="shared" si="6"/>
        <v>0</v>
      </c>
      <c r="Q114" s="364">
        <f t="shared" si="6"/>
        <v>0</v>
      </c>
      <c r="R114" s="365"/>
      <c r="S114" s="366"/>
      <c r="T114" s="269"/>
      <c r="U114" s="272"/>
      <c r="V114" s="269"/>
      <c r="X114" s="269"/>
      <c r="Y114" s="272"/>
      <c r="Z114" s="271"/>
      <c r="AA114" s="269"/>
      <c r="AB114" s="269"/>
      <c r="AC114" s="269"/>
      <c r="AD114" s="272"/>
      <c r="AE114" s="269"/>
    </row>
    <row r="115" spans="2:31" ht="13.15" thickBot="1" x14ac:dyDescent="0.4">
      <c r="B115" s="357">
        <v>34</v>
      </c>
      <c r="C115" s="358">
        <f t="shared" ca="1" si="4"/>
        <v>0</v>
      </c>
      <c r="D115" s="359">
        <f ca="1">IF(ISNUMBER(D37),INDIRECT("Knoten!"&amp;ADDRESS(D37+2,COLUMN(Knoten!C36))),0)</f>
        <v>0</v>
      </c>
      <c r="E115" s="360">
        <f ca="1">IF(ISNUMBER(C37),INDIRECT("Knoten!"&amp;ADDRESS(C37+2,COLUMN(Knoten!D37))),0)</f>
        <v>0</v>
      </c>
      <c r="F115" s="359">
        <f ca="1">IF(ISNUMBER(D37),INDIRECT("Knoten!"&amp;ADDRESS(D37+2,COLUMN(Knoten!D35))),0)</f>
        <v>0</v>
      </c>
      <c r="G115" s="361" t="str">
        <f t="shared" si="0"/>
        <v/>
      </c>
      <c r="H115" s="361" t="str">
        <f t="shared" si="1"/>
        <v/>
      </c>
      <c r="I115" s="361" t="str">
        <f t="shared" si="1"/>
        <v/>
      </c>
      <c r="J115" s="360" t="str">
        <f t="shared" si="2"/>
        <v/>
      </c>
      <c r="K115" s="359" t="str">
        <f t="shared" si="3"/>
        <v/>
      </c>
      <c r="L115" s="362">
        <f t="shared" ref="L115:M121" si="8">L37+N37</f>
        <v>0</v>
      </c>
      <c r="M115" s="363">
        <f t="shared" si="8"/>
        <v>0</v>
      </c>
      <c r="N115" s="360">
        <f t="shared" si="6"/>
        <v>0</v>
      </c>
      <c r="O115" s="364">
        <f t="shared" si="6"/>
        <v>0</v>
      </c>
      <c r="P115" s="364">
        <f t="shared" si="6"/>
        <v>0</v>
      </c>
      <c r="Q115" s="364">
        <f t="shared" si="6"/>
        <v>0</v>
      </c>
      <c r="R115" s="365"/>
      <c r="S115" s="366"/>
      <c r="T115" s="269"/>
      <c r="U115" s="272"/>
      <c r="V115" s="269"/>
      <c r="X115" s="269"/>
      <c r="Y115" s="272"/>
      <c r="Z115" s="271"/>
      <c r="AA115" s="269"/>
      <c r="AB115" s="269"/>
      <c r="AC115" s="269"/>
      <c r="AD115" s="272"/>
      <c r="AE115" s="269"/>
    </row>
    <row r="116" spans="2:31" ht="13.15" thickBot="1" x14ac:dyDescent="0.4">
      <c r="B116" s="357">
        <v>35</v>
      </c>
      <c r="C116" s="358">
        <f t="shared" ca="1" si="4"/>
        <v>0</v>
      </c>
      <c r="D116" s="359">
        <f ca="1">IF(ISNUMBER(D38),INDIRECT("Knoten!"&amp;ADDRESS(D38+2,COLUMN(Knoten!C37))),0)</f>
        <v>0</v>
      </c>
      <c r="E116" s="360">
        <f ca="1">IF(ISNUMBER(C38),INDIRECT("Knoten!"&amp;ADDRESS(C38+2,COLUMN(Knoten!D38))),0)</f>
        <v>0</v>
      </c>
      <c r="F116" s="359">
        <f ca="1">IF(ISNUMBER(D38),INDIRECT("Knoten!"&amp;ADDRESS(D38+2,COLUMN(Knoten!D36))),0)</f>
        <v>0</v>
      </c>
      <c r="G116" s="361" t="str">
        <f t="shared" si="0"/>
        <v/>
      </c>
      <c r="H116" s="361" t="str">
        <f t="shared" si="1"/>
        <v/>
      </c>
      <c r="I116" s="361" t="str">
        <f t="shared" si="1"/>
        <v/>
      </c>
      <c r="J116" s="360" t="str">
        <f t="shared" si="2"/>
        <v/>
      </c>
      <c r="K116" s="359" t="str">
        <f t="shared" si="3"/>
        <v/>
      </c>
      <c r="L116" s="362">
        <f t="shared" si="8"/>
        <v>0</v>
      </c>
      <c r="M116" s="363">
        <f t="shared" si="8"/>
        <v>0</v>
      </c>
      <c r="N116" s="360">
        <f t="shared" si="6"/>
        <v>0</v>
      </c>
      <c r="O116" s="364">
        <f t="shared" si="6"/>
        <v>0</v>
      </c>
      <c r="P116" s="364">
        <f t="shared" si="6"/>
        <v>0</v>
      </c>
      <c r="Q116" s="364">
        <f t="shared" si="6"/>
        <v>0</v>
      </c>
      <c r="V116" s="269"/>
      <c r="X116" s="269"/>
      <c r="Y116" s="272"/>
      <c r="Z116" s="271"/>
      <c r="AA116" s="269"/>
      <c r="AB116" s="269"/>
      <c r="AC116" s="269"/>
      <c r="AD116" s="272"/>
      <c r="AE116" s="269"/>
    </row>
    <row r="117" spans="2:31" ht="13.15" thickBot="1" x14ac:dyDescent="0.4">
      <c r="B117" s="357">
        <v>36</v>
      </c>
      <c r="C117" s="358">
        <f t="shared" ca="1" si="4"/>
        <v>0</v>
      </c>
      <c r="D117" s="359">
        <f ca="1">IF(ISNUMBER(D39),INDIRECT("Knoten!"&amp;ADDRESS(D39+2,COLUMN(Knoten!C38))),0)</f>
        <v>0</v>
      </c>
      <c r="E117" s="360">
        <f ca="1">IF(ISNUMBER(C39),INDIRECT("Knoten!"&amp;ADDRESS(C39+2,COLUMN(Knoten!D39))),0)</f>
        <v>0</v>
      </c>
      <c r="F117" s="359">
        <f ca="1">IF(ISNUMBER(D39),INDIRECT("Knoten!"&amp;ADDRESS(D39+2,COLUMN(Knoten!D37))),0)</f>
        <v>0</v>
      </c>
      <c r="G117" s="361" t="str">
        <f t="shared" si="0"/>
        <v/>
      </c>
      <c r="H117" s="361" t="str">
        <f t="shared" si="1"/>
        <v/>
      </c>
      <c r="I117" s="361" t="str">
        <f t="shared" si="1"/>
        <v/>
      </c>
      <c r="J117" s="360" t="str">
        <f t="shared" si="2"/>
        <v/>
      </c>
      <c r="K117" s="359" t="str">
        <f t="shared" si="3"/>
        <v/>
      </c>
      <c r="L117" s="362">
        <f t="shared" si="8"/>
        <v>0</v>
      </c>
      <c r="M117" s="363">
        <f t="shared" si="8"/>
        <v>0</v>
      </c>
      <c r="N117" s="360">
        <f t="shared" si="6"/>
        <v>0</v>
      </c>
      <c r="O117" s="364">
        <f t="shared" si="6"/>
        <v>0</v>
      </c>
      <c r="P117" s="364">
        <f t="shared" si="6"/>
        <v>0</v>
      </c>
      <c r="Q117" s="364">
        <f t="shared" si="6"/>
        <v>0</v>
      </c>
      <c r="V117" s="269"/>
      <c r="X117" s="269"/>
      <c r="Y117" s="272"/>
      <c r="Z117" s="271"/>
      <c r="AA117" s="269"/>
      <c r="AB117" s="269"/>
      <c r="AC117" s="269"/>
      <c r="AD117" s="272"/>
      <c r="AE117" s="269"/>
    </row>
    <row r="118" spans="2:31" ht="13.15" thickBot="1" x14ac:dyDescent="0.4">
      <c r="B118" s="357">
        <v>37</v>
      </c>
      <c r="C118" s="358">
        <f t="shared" ca="1" si="4"/>
        <v>0</v>
      </c>
      <c r="D118" s="359">
        <f ca="1">IF(ISNUMBER(D40),INDIRECT("Knoten!"&amp;ADDRESS(D40+2,COLUMN(Knoten!C39))),0)</f>
        <v>0</v>
      </c>
      <c r="E118" s="360">
        <f ca="1">IF(ISNUMBER(C40),INDIRECT("Knoten!"&amp;ADDRESS(C40+2,COLUMN(Knoten!D40))),0)</f>
        <v>0</v>
      </c>
      <c r="F118" s="359">
        <f ca="1">IF(ISNUMBER(D40),INDIRECT("Knoten!"&amp;ADDRESS(D40+2,COLUMN(Knoten!D38))),0)</f>
        <v>0</v>
      </c>
      <c r="G118" s="361" t="str">
        <f t="shared" si="0"/>
        <v/>
      </c>
      <c r="H118" s="361" t="str">
        <f t="shared" si="1"/>
        <v/>
      </c>
      <c r="I118" s="361" t="str">
        <f t="shared" si="1"/>
        <v/>
      </c>
      <c r="J118" s="360" t="str">
        <f t="shared" si="2"/>
        <v/>
      </c>
      <c r="K118" s="359" t="str">
        <f t="shared" si="3"/>
        <v/>
      </c>
      <c r="L118" s="362">
        <f t="shared" si="8"/>
        <v>0</v>
      </c>
      <c r="M118" s="363">
        <f t="shared" si="8"/>
        <v>0</v>
      </c>
      <c r="N118" s="360">
        <f t="shared" si="6"/>
        <v>0</v>
      </c>
      <c r="O118" s="364">
        <f t="shared" si="6"/>
        <v>0</v>
      </c>
      <c r="P118" s="364">
        <f t="shared" si="6"/>
        <v>0</v>
      </c>
      <c r="Q118" s="364">
        <f t="shared" si="6"/>
        <v>0</v>
      </c>
      <c r="V118" s="269"/>
      <c r="X118" s="269"/>
      <c r="Y118" s="272"/>
      <c r="Z118" s="271"/>
      <c r="AA118" s="269"/>
      <c r="AB118" s="269"/>
      <c r="AC118" s="269"/>
      <c r="AD118" s="272"/>
      <c r="AE118" s="269"/>
    </row>
    <row r="119" spans="2:31" ht="13.15" thickBot="1" x14ac:dyDescent="0.4">
      <c r="B119" s="357">
        <v>38</v>
      </c>
      <c r="C119" s="358">
        <f t="shared" ca="1" si="4"/>
        <v>0</v>
      </c>
      <c r="D119" s="359">
        <f ca="1">IF(ISNUMBER(D41),INDIRECT("Knoten!"&amp;ADDRESS(D41+2,COLUMN(Knoten!C40))),0)</f>
        <v>0</v>
      </c>
      <c r="E119" s="360">
        <f ca="1">IF(ISNUMBER(C41),INDIRECT("Knoten!"&amp;ADDRESS(C41+2,COLUMN(Knoten!D41))),0)</f>
        <v>0</v>
      </c>
      <c r="F119" s="359">
        <f ca="1">IF(ISNUMBER(D41),INDIRECT("Knoten!"&amp;ADDRESS(D41+2,COLUMN(Knoten!D39))),0)</f>
        <v>0</v>
      </c>
      <c r="G119" s="361" t="str">
        <f t="shared" si="0"/>
        <v/>
      </c>
      <c r="H119" s="361" t="str">
        <f t="shared" si="1"/>
        <v/>
      </c>
      <c r="I119" s="361" t="str">
        <f t="shared" si="1"/>
        <v/>
      </c>
      <c r="J119" s="360" t="str">
        <f t="shared" si="2"/>
        <v/>
      </c>
      <c r="K119" s="359" t="str">
        <f t="shared" si="3"/>
        <v/>
      </c>
      <c r="L119" s="362">
        <f t="shared" si="8"/>
        <v>0</v>
      </c>
      <c r="M119" s="363">
        <f t="shared" si="8"/>
        <v>0</v>
      </c>
      <c r="N119" s="360">
        <f t="shared" si="6"/>
        <v>0</v>
      </c>
      <c r="O119" s="364">
        <f t="shared" si="6"/>
        <v>0</v>
      </c>
      <c r="P119" s="364">
        <f t="shared" si="6"/>
        <v>0</v>
      </c>
      <c r="Q119" s="364">
        <f t="shared" si="6"/>
        <v>0</v>
      </c>
      <c r="V119" s="269"/>
      <c r="X119" s="269"/>
      <c r="Y119" s="272"/>
      <c r="Z119" s="271"/>
      <c r="AA119" s="269"/>
      <c r="AB119" s="269"/>
      <c r="AC119" s="269"/>
      <c r="AD119" s="272"/>
      <c r="AE119" s="269"/>
    </row>
    <row r="120" spans="2:31" ht="13.15" thickBot="1" x14ac:dyDescent="0.4">
      <c r="B120" s="357">
        <v>39</v>
      </c>
      <c r="C120" s="358">
        <f t="shared" ca="1" si="4"/>
        <v>0</v>
      </c>
      <c r="D120" s="359">
        <f ca="1">IF(ISNUMBER(D42),INDIRECT("Knoten!"&amp;ADDRESS(D42+2,COLUMN(Knoten!C41))),0)</f>
        <v>0</v>
      </c>
      <c r="E120" s="360">
        <f ca="1">IF(ISNUMBER(C42),INDIRECT("Knoten!"&amp;ADDRESS(C42+2,COLUMN(Knoten!D42))),0)</f>
        <v>0</v>
      </c>
      <c r="F120" s="359">
        <f ca="1">IF(ISNUMBER(D42),INDIRECT("Knoten!"&amp;ADDRESS(D42+2,COLUMN(Knoten!D40))),0)</f>
        <v>0</v>
      </c>
      <c r="G120" s="361" t="str">
        <f t="shared" si="0"/>
        <v/>
      </c>
      <c r="H120" s="361" t="str">
        <f t="shared" si="1"/>
        <v/>
      </c>
      <c r="I120" s="361" t="str">
        <f t="shared" si="1"/>
        <v/>
      </c>
      <c r="J120" s="360" t="str">
        <f t="shared" si="2"/>
        <v/>
      </c>
      <c r="K120" s="359" t="str">
        <f t="shared" si="3"/>
        <v/>
      </c>
      <c r="L120" s="362">
        <f t="shared" si="8"/>
        <v>0</v>
      </c>
      <c r="M120" s="363">
        <f t="shared" si="8"/>
        <v>0</v>
      </c>
      <c r="N120" s="360">
        <f t="shared" si="6"/>
        <v>0</v>
      </c>
      <c r="O120" s="364">
        <f t="shared" si="6"/>
        <v>0</v>
      </c>
      <c r="P120" s="364">
        <f t="shared" si="6"/>
        <v>0</v>
      </c>
      <c r="Q120" s="364">
        <f t="shared" si="6"/>
        <v>0</v>
      </c>
      <c r="V120" s="269"/>
      <c r="X120" s="269"/>
      <c r="Y120" s="272"/>
      <c r="Z120" s="271"/>
      <c r="AA120" s="269"/>
      <c r="AB120" s="269"/>
      <c r="AC120" s="269"/>
      <c r="AD120" s="272"/>
      <c r="AE120" s="269"/>
    </row>
    <row r="121" spans="2:31" x14ac:dyDescent="0.35">
      <c r="B121" s="357">
        <v>40</v>
      </c>
      <c r="C121" s="358">
        <f t="shared" ca="1" si="4"/>
        <v>0</v>
      </c>
      <c r="D121" s="359">
        <f ca="1">IF(ISNUMBER(D43),INDIRECT("Knoten!"&amp;ADDRESS(D43+2,COLUMN(Knoten!C42))),0)</f>
        <v>0</v>
      </c>
      <c r="E121" s="360">
        <f ca="1">IF(ISNUMBER(C43),INDIRECT("Knoten!"&amp;ADDRESS(C43+2,COLUMN(Knoten!D43))),0)</f>
        <v>0</v>
      </c>
      <c r="F121" s="359">
        <f ca="1">IF(ISNUMBER(D43),INDIRECT("Knoten!"&amp;ADDRESS(D43+2,COLUMN(Knoten!D41))),0)</f>
        <v>0</v>
      </c>
      <c r="G121" s="361" t="str">
        <f t="shared" si="0"/>
        <v/>
      </c>
      <c r="H121" s="361" t="str">
        <f t="shared" si="1"/>
        <v/>
      </c>
      <c r="I121" s="361" t="str">
        <f t="shared" si="1"/>
        <v/>
      </c>
      <c r="J121" s="360" t="str">
        <f t="shared" si="2"/>
        <v/>
      </c>
      <c r="K121" s="359" t="str">
        <f t="shared" si="3"/>
        <v/>
      </c>
      <c r="L121" s="362">
        <f t="shared" si="8"/>
        <v>0</v>
      </c>
      <c r="M121" s="363">
        <f t="shared" si="8"/>
        <v>0</v>
      </c>
      <c r="N121" s="360">
        <f t="shared" si="6"/>
        <v>0</v>
      </c>
      <c r="O121" s="364">
        <f t="shared" si="6"/>
        <v>0</v>
      </c>
      <c r="P121" s="364">
        <f t="shared" si="6"/>
        <v>0</v>
      </c>
      <c r="Q121" s="364">
        <f t="shared" si="6"/>
        <v>0</v>
      </c>
      <c r="V121" s="269"/>
      <c r="X121" s="269"/>
      <c r="Y121" s="272"/>
      <c r="Z121" s="271"/>
      <c r="AA121" s="269"/>
      <c r="AB121" s="269"/>
      <c r="AC121" s="269"/>
      <c r="AD121" s="272"/>
      <c r="AE121" s="269"/>
    </row>
    <row r="122" spans="2:31" x14ac:dyDescent="0.35">
      <c r="V122" s="269"/>
      <c r="X122" s="269"/>
      <c r="Y122" s="272"/>
      <c r="Z122" s="43"/>
      <c r="AA122" s="43"/>
      <c r="AB122" s="43"/>
      <c r="AC122" s="43"/>
      <c r="AD122" s="43"/>
    </row>
  </sheetData>
  <sheetProtection sheet="1" objects="1" scenarios="1" formatCells="0" formatColumns="0" formatRows="0"/>
  <mergeCells count="20">
    <mergeCell ref="AM1:AO1"/>
    <mergeCell ref="C2:D2"/>
    <mergeCell ref="G2:I2"/>
    <mergeCell ref="L2:M2"/>
    <mergeCell ref="N2:O2"/>
    <mergeCell ref="P2:S2"/>
    <mergeCell ref="T2:W2"/>
    <mergeCell ref="Y2:Z2"/>
    <mergeCell ref="AN2:AO2"/>
    <mergeCell ref="E1:F1"/>
    <mergeCell ref="L1:O1"/>
    <mergeCell ref="P1:W1"/>
    <mergeCell ref="X1:AA1"/>
    <mergeCell ref="AB1:AE1"/>
    <mergeCell ref="AF1:AL1"/>
    <mergeCell ref="AS2:AT2"/>
    <mergeCell ref="BJ3:BK3"/>
    <mergeCell ref="BL3:BM3"/>
    <mergeCell ref="Z81:AA81"/>
    <mergeCell ref="AB81:AC8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AZ101"/>
  <sheetViews>
    <sheetView zoomScale="60" zoomScaleNormal="60" workbookViewId="0">
      <selection activeCell="F50" sqref="F50"/>
    </sheetView>
  </sheetViews>
  <sheetFormatPr baseColWidth="10" defaultColWidth="11.46484375" defaultRowHeight="12.75" x14ac:dyDescent="0.35"/>
  <cols>
    <col min="1" max="1" width="6.53125" style="368" customWidth="1"/>
    <col min="2" max="2" width="9.46484375" style="368" customWidth="1"/>
    <col min="3" max="3" width="10" style="368" customWidth="1"/>
    <col min="4" max="4" width="12.46484375" style="368" bestFit="1" customWidth="1"/>
    <col min="5" max="5" width="6.53125" style="368" customWidth="1"/>
    <col min="6" max="6" width="12.46484375" style="368" bestFit="1" customWidth="1"/>
    <col min="7" max="7" width="12.46484375" style="368" customWidth="1"/>
    <col min="8" max="8" width="3.53125" style="368" customWidth="1"/>
    <col min="9" max="9" width="8" style="368" bestFit="1" customWidth="1"/>
    <col min="10" max="20" width="13" style="368" bestFit="1" customWidth="1"/>
    <col min="21" max="21" width="12.46484375" style="368" bestFit="1" customWidth="1"/>
    <col min="22" max="22" width="12.46484375" style="376" bestFit="1" customWidth="1"/>
    <col min="23" max="23" width="12.19921875" style="368" bestFit="1" customWidth="1"/>
    <col min="24" max="24" width="14.46484375" style="368" bestFit="1" customWidth="1"/>
    <col min="25" max="26" width="14.53125" style="368" bestFit="1" customWidth="1"/>
    <col min="27" max="27" width="11.53125" style="368" bestFit="1" customWidth="1"/>
    <col min="28" max="28" width="14.796875" style="368" bestFit="1" customWidth="1"/>
    <col min="29" max="30" width="11.53125" style="368" bestFit="1" customWidth="1"/>
    <col min="31" max="16384" width="11.46484375" style="368"/>
  </cols>
  <sheetData>
    <row r="1" spans="1:52" ht="13.15" thickBot="1" x14ac:dyDescent="0.4">
      <c r="A1" s="367"/>
      <c r="B1" s="367"/>
      <c r="C1" s="367"/>
      <c r="D1" s="367"/>
      <c r="E1" s="367"/>
      <c r="F1" s="367"/>
      <c r="G1" s="367"/>
      <c r="H1" s="367"/>
      <c r="U1" s="367"/>
      <c r="V1" s="369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</row>
    <row r="2" spans="1:52" ht="15.4" thickBot="1" x14ac:dyDescent="0.45">
      <c r="A2" s="367"/>
      <c r="B2" s="370" t="s">
        <v>117</v>
      </c>
      <c r="C2" s="367"/>
      <c r="D2" s="371" t="s">
        <v>118</v>
      </c>
      <c r="E2" s="372">
        <v>1</v>
      </c>
      <c r="F2" s="373" t="s">
        <v>119</v>
      </c>
      <c r="G2" s="372">
        <v>1</v>
      </c>
      <c r="H2" s="367"/>
      <c r="I2" s="374" t="s">
        <v>120</v>
      </c>
      <c r="J2" s="375"/>
    </row>
    <row r="3" spans="1:52" ht="13.15" thickBot="1" x14ac:dyDescent="0.4">
      <c r="A3" s="367"/>
      <c r="B3" s="367"/>
      <c r="C3" s="367"/>
      <c r="D3" s="367"/>
      <c r="E3" s="367"/>
      <c r="F3" s="367"/>
      <c r="G3" s="367"/>
      <c r="H3" s="367"/>
    </row>
    <row r="4" spans="1:52" ht="18.75" customHeight="1" thickBot="1" x14ac:dyDescent="0.4">
      <c r="A4" s="367"/>
      <c r="B4" s="367"/>
      <c r="C4" s="367"/>
      <c r="D4" s="367"/>
      <c r="E4" s="367"/>
      <c r="F4" s="367"/>
      <c r="G4" s="367"/>
      <c r="H4" s="367"/>
      <c r="I4" s="377" t="s">
        <v>74</v>
      </c>
      <c r="J4" s="378">
        <v>0</v>
      </c>
      <c r="K4" s="379">
        <v>0.1</v>
      </c>
      <c r="L4" s="379">
        <v>0.2</v>
      </c>
      <c r="M4" s="379">
        <v>0.3</v>
      </c>
      <c r="N4" s="379">
        <v>0.4</v>
      </c>
      <c r="O4" s="379">
        <v>0.5</v>
      </c>
      <c r="P4" s="379">
        <v>0.6</v>
      </c>
      <c r="Q4" s="379">
        <v>0.7</v>
      </c>
      <c r="R4" s="379">
        <v>0.8</v>
      </c>
      <c r="S4" s="379">
        <v>0.9</v>
      </c>
      <c r="T4" s="380">
        <v>1</v>
      </c>
      <c r="V4" s="381" t="s">
        <v>52</v>
      </c>
    </row>
    <row r="5" spans="1:52" x14ac:dyDescent="0.35">
      <c r="A5" s="367"/>
      <c r="B5" s="367"/>
      <c r="C5" s="382" t="s">
        <v>121</v>
      </c>
      <c r="D5" s="383">
        <f>MAX(MAX(J5:T44),ABS(MIN(J5:T44)))</f>
        <v>4.3057282276641002E-12</v>
      </c>
      <c r="E5" s="367"/>
      <c r="F5" s="367"/>
      <c r="G5" s="367"/>
      <c r="H5" s="367"/>
      <c r="I5" s="384">
        <v>1</v>
      </c>
      <c r="J5" s="385">
        <v>0</v>
      </c>
      <c r="K5" s="386">
        <v>0</v>
      </c>
      <c r="L5" s="386">
        <v>0</v>
      </c>
      <c r="M5" s="386">
        <v>0</v>
      </c>
      <c r="N5" s="386">
        <v>0</v>
      </c>
      <c r="O5" s="386">
        <v>0</v>
      </c>
      <c r="P5" s="386">
        <v>0</v>
      </c>
      <c r="Q5" s="386">
        <v>0</v>
      </c>
      <c r="R5" s="386">
        <v>0</v>
      </c>
      <c r="S5" s="386">
        <v>0</v>
      </c>
      <c r="T5" s="387">
        <v>0</v>
      </c>
      <c r="V5" s="388">
        <v>6</v>
      </c>
    </row>
    <row r="6" spans="1:52" x14ac:dyDescent="0.35">
      <c r="A6" s="367"/>
      <c r="B6" s="367"/>
      <c r="C6" s="389" t="s">
        <v>37</v>
      </c>
      <c r="D6" s="390">
        <f>IF(D9&lt;0.000001,1,D7/D9)</f>
        <v>1</v>
      </c>
      <c r="E6" s="367"/>
      <c r="F6" s="367"/>
      <c r="G6" s="367"/>
      <c r="H6" s="367"/>
      <c r="I6" s="391">
        <v>2</v>
      </c>
      <c r="J6" s="392">
        <v>-4.3057282276641002E-12</v>
      </c>
      <c r="K6" s="393">
        <v>-4.3057282276641002E-12</v>
      </c>
      <c r="L6" s="393">
        <v>-4.3057282276641002E-12</v>
      </c>
      <c r="M6" s="393">
        <v>-4.3057282276641002E-12</v>
      </c>
      <c r="N6" s="393">
        <v>-4.3057282276641002E-12</v>
      </c>
      <c r="O6" s="393">
        <v>-4.3057282276641002E-12</v>
      </c>
      <c r="P6" s="393">
        <v>-4.3057282276641002E-12</v>
      </c>
      <c r="Q6" s="393">
        <v>-4.3057282276641002E-12</v>
      </c>
      <c r="R6" s="393">
        <v>-4.3057282276641002E-12</v>
      </c>
      <c r="S6" s="393">
        <v>-4.3057282276641002E-12</v>
      </c>
      <c r="T6" s="394">
        <v>-4.3057282276641002E-12</v>
      </c>
      <c r="V6" s="395">
        <v>6</v>
      </c>
    </row>
    <row r="7" spans="1:52" x14ac:dyDescent="0.35">
      <c r="A7" s="367"/>
      <c r="B7" s="367"/>
      <c r="C7" s="389" t="s">
        <v>36</v>
      </c>
      <c r="D7" s="390">
        <v>0.3</v>
      </c>
      <c r="E7" s="367"/>
      <c r="F7" s="367"/>
      <c r="G7" s="367"/>
      <c r="H7" s="367"/>
      <c r="I7" s="391">
        <v>3</v>
      </c>
      <c r="J7" s="392">
        <v>0</v>
      </c>
      <c r="K7" s="393">
        <v>0</v>
      </c>
      <c r="L7" s="393">
        <v>0</v>
      </c>
      <c r="M7" s="393">
        <v>0</v>
      </c>
      <c r="N7" s="393">
        <v>0</v>
      </c>
      <c r="O7" s="393">
        <v>0</v>
      </c>
      <c r="P7" s="393">
        <v>0</v>
      </c>
      <c r="Q7" s="393">
        <v>0</v>
      </c>
      <c r="R7" s="393">
        <v>0</v>
      </c>
      <c r="S7" s="393">
        <v>0</v>
      </c>
      <c r="T7" s="394">
        <v>0</v>
      </c>
      <c r="V7" s="395">
        <v>6</v>
      </c>
    </row>
    <row r="8" spans="1:52" x14ac:dyDescent="0.35">
      <c r="A8" s="367"/>
      <c r="B8" s="367"/>
      <c r="C8" s="389" t="s">
        <v>122</v>
      </c>
      <c r="D8" s="390">
        <f>PlotData!CB5</f>
        <v>14.261837188805655</v>
      </c>
      <c r="E8" s="367"/>
      <c r="F8" s="367"/>
      <c r="G8" s="367"/>
      <c r="H8" s="367"/>
      <c r="I8" s="391">
        <v>4</v>
      </c>
      <c r="J8" s="392">
        <v>0</v>
      </c>
      <c r="K8" s="393">
        <v>0</v>
      </c>
      <c r="L8" s="393">
        <v>0</v>
      </c>
      <c r="M8" s="393">
        <v>0</v>
      </c>
      <c r="N8" s="393">
        <v>0</v>
      </c>
      <c r="O8" s="393">
        <v>0</v>
      </c>
      <c r="P8" s="393">
        <v>0</v>
      </c>
      <c r="Q8" s="393">
        <v>0</v>
      </c>
      <c r="R8" s="393">
        <v>0</v>
      </c>
      <c r="S8" s="393">
        <v>0</v>
      </c>
      <c r="T8" s="394">
        <v>0</v>
      </c>
      <c r="V8" s="395">
        <v>6</v>
      </c>
    </row>
    <row r="9" spans="1:52" ht="13.15" thickBot="1" x14ac:dyDescent="0.4">
      <c r="A9" s="367"/>
      <c r="B9" s="367"/>
      <c r="C9" s="396" t="s">
        <v>123</v>
      </c>
      <c r="D9" s="397">
        <f>D5/MAX(0.0001,D8)</f>
        <v>3.0190557995177052E-13</v>
      </c>
      <c r="E9" s="367"/>
      <c r="F9" s="367"/>
      <c r="G9" s="367"/>
      <c r="H9" s="367"/>
      <c r="I9" s="391">
        <v>5</v>
      </c>
      <c r="J9" s="392">
        <v>0</v>
      </c>
      <c r="K9" s="393">
        <v>0</v>
      </c>
      <c r="L9" s="393">
        <v>0</v>
      </c>
      <c r="M9" s="393">
        <v>0</v>
      </c>
      <c r="N9" s="393">
        <v>0</v>
      </c>
      <c r="O9" s="393">
        <v>0</v>
      </c>
      <c r="P9" s="393">
        <v>0</v>
      </c>
      <c r="Q9" s="393">
        <v>0</v>
      </c>
      <c r="R9" s="393">
        <v>0</v>
      </c>
      <c r="S9" s="393">
        <v>0</v>
      </c>
      <c r="T9" s="394">
        <v>0</v>
      </c>
      <c r="V9" s="395">
        <v>7.810249675906654</v>
      </c>
    </row>
    <row r="10" spans="1:52" x14ac:dyDescent="0.35">
      <c r="A10" s="367"/>
      <c r="B10" s="367"/>
      <c r="C10" s="367"/>
      <c r="D10" s="367"/>
      <c r="E10" s="367"/>
      <c r="F10" s="367"/>
      <c r="G10" s="367"/>
      <c r="H10" s="367"/>
      <c r="I10" s="391">
        <v>6</v>
      </c>
      <c r="J10" s="392">
        <v>0</v>
      </c>
      <c r="K10" s="393">
        <v>0</v>
      </c>
      <c r="L10" s="393">
        <v>0</v>
      </c>
      <c r="M10" s="393">
        <v>0</v>
      </c>
      <c r="N10" s="393">
        <v>0</v>
      </c>
      <c r="O10" s="393">
        <v>0</v>
      </c>
      <c r="P10" s="393">
        <v>0</v>
      </c>
      <c r="Q10" s="393">
        <v>0</v>
      </c>
      <c r="R10" s="393">
        <v>0</v>
      </c>
      <c r="S10" s="393">
        <v>0</v>
      </c>
      <c r="T10" s="394">
        <v>0</v>
      </c>
      <c r="V10" s="395">
        <v>8.4852813742385695</v>
      </c>
    </row>
    <row r="11" spans="1:52" x14ac:dyDescent="0.35">
      <c r="A11" s="367"/>
      <c r="B11" s="367"/>
      <c r="C11" s="367"/>
      <c r="D11" s="367"/>
      <c r="E11" s="367"/>
      <c r="F11" s="367"/>
      <c r="G11" s="367"/>
      <c r="H11" s="367"/>
      <c r="I11" s="391">
        <v>7</v>
      </c>
      <c r="J11" s="392">
        <v>0</v>
      </c>
      <c r="K11" s="393">
        <v>0</v>
      </c>
      <c r="L11" s="393">
        <v>0</v>
      </c>
      <c r="M11" s="393">
        <v>0</v>
      </c>
      <c r="N11" s="393">
        <v>0</v>
      </c>
      <c r="O11" s="393">
        <v>0</v>
      </c>
      <c r="P11" s="393">
        <v>0</v>
      </c>
      <c r="Q11" s="393">
        <v>0</v>
      </c>
      <c r="R11" s="393">
        <v>0</v>
      </c>
      <c r="S11" s="393">
        <v>0</v>
      </c>
      <c r="T11" s="394">
        <v>0</v>
      </c>
      <c r="V11" s="395">
        <v>6</v>
      </c>
    </row>
    <row r="12" spans="1:52" x14ac:dyDescent="0.35">
      <c r="A12" s="367"/>
      <c r="B12" s="367"/>
      <c r="C12" s="367"/>
      <c r="D12" s="367"/>
      <c r="E12" s="367"/>
      <c r="F12" s="367"/>
      <c r="G12" s="367"/>
      <c r="H12" s="367"/>
      <c r="I12" s="391">
        <v>8</v>
      </c>
      <c r="J12" s="392">
        <v>2.2204460492503131E-12</v>
      </c>
      <c r="K12" s="393">
        <v>2.2204460492503131E-12</v>
      </c>
      <c r="L12" s="393">
        <v>2.2204460492503131E-12</v>
      </c>
      <c r="M12" s="393">
        <v>2.2204460492503131E-12</v>
      </c>
      <c r="N12" s="393">
        <v>2.2204460492503131E-12</v>
      </c>
      <c r="O12" s="393">
        <v>2.2204460492503131E-12</v>
      </c>
      <c r="P12" s="393">
        <v>2.2204460492503131E-12</v>
      </c>
      <c r="Q12" s="393">
        <v>2.2204460492503131E-12</v>
      </c>
      <c r="R12" s="393">
        <v>2.2204460492503131E-12</v>
      </c>
      <c r="S12" s="393">
        <v>2.2204460492503131E-12</v>
      </c>
      <c r="T12" s="394">
        <v>2.2204460492503131E-12</v>
      </c>
      <c r="V12" s="395">
        <v>6</v>
      </c>
    </row>
    <row r="13" spans="1:52" x14ac:dyDescent="0.35">
      <c r="A13" s="367"/>
      <c r="B13" s="367"/>
      <c r="C13" s="367"/>
      <c r="D13" s="367"/>
      <c r="E13" s="367"/>
      <c r="F13" s="367"/>
      <c r="G13" s="367"/>
      <c r="H13" s="367"/>
      <c r="I13" s="391">
        <v>9</v>
      </c>
      <c r="J13" s="392">
        <v>0</v>
      </c>
      <c r="K13" s="393">
        <v>0</v>
      </c>
      <c r="L13" s="393">
        <v>0</v>
      </c>
      <c r="M13" s="393">
        <v>0</v>
      </c>
      <c r="N13" s="393">
        <v>0</v>
      </c>
      <c r="O13" s="393">
        <v>0</v>
      </c>
      <c r="P13" s="393">
        <v>0</v>
      </c>
      <c r="Q13" s="393">
        <v>0</v>
      </c>
      <c r="R13" s="393">
        <v>0</v>
      </c>
      <c r="S13" s="393">
        <v>0</v>
      </c>
      <c r="T13" s="394">
        <v>0</v>
      </c>
      <c r="V13" s="395">
        <v>8.4852813742385695</v>
      </c>
    </row>
    <row r="14" spans="1:52" x14ac:dyDescent="0.35">
      <c r="A14" s="367"/>
      <c r="B14" s="367"/>
      <c r="C14" s="367"/>
      <c r="D14" s="367"/>
      <c r="E14" s="367"/>
      <c r="F14" s="367"/>
      <c r="G14" s="367"/>
      <c r="H14" s="367"/>
      <c r="I14" s="391">
        <v>10</v>
      </c>
      <c r="J14" s="392">
        <v>-2.2204460492503131E-12</v>
      </c>
      <c r="K14" s="393">
        <v>-2.2204460492503131E-12</v>
      </c>
      <c r="L14" s="393">
        <v>-2.2204460492503131E-12</v>
      </c>
      <c r="M14" s="393">
        <v>-2.2204460492503131E-12</v>
      </c>
      <c r="N14" s="393">
        <v>-2.2204460492503131E-12</v>
      </c>
      <c r="O14" s="393">
        <v>-2.2204460492503131E-12</v>
      </c>
      <c r="P14" s="393">
        <v>-2.2204460492503131E-12</v>
      </c>
      <c r="Q14" s="393">
        <v>-2.2204460492503131E-12</v>
      </c>
      <c r="R14" s="393">
        <v>-2.2204460492503131E-12</v>
      </c>
      <c r="S14" s="393">
        <v>-2.2204460492503131E-12</v>
      </c>
      <c r="T14" s="394">
        <v>-2.2204460492503131E-12</v>
      </c>
      <c r="V14" s="395">
        <v>8.4852813742385695</v>
      </c>
    </row>
    <row r="15" spans="1:52" x14ac:dyDescent="0.35">
      <c r="A15" s="367"/>
      <c r="B15" s="367"/>
      <c r="C15" s="367"/>
      <c r="D15" s="367"/>
      <c r="E15" s="367"/>
      <c r="F15" s="367"/>
      <c r="G15" s="367"/>
      <c r="H15" s="367"/>
      <c r="I15" s="391">
        <v>11</v>
      </c>
      <c r="J15" s="392"/>
      <c r="K15" s="393"/>
      <c r="L15" s="393"/>
      <c r="M15" s="393"/>
      <c r="N15" s="393"/>
      <c r="O15" s="393"/>
      <c r="P15" s="393"/>
      <c r="Q15" s="393"/>
      <c r="R15" s="393"/>
      <c r="S15" s="393"/>
      <c r="T15" s="394"/>
      <c r="V15" s="395"/>
    </row>
    <row r="16" spans="1:52" x14ac:dyDescent="0.35">
      <c r="A16" s="367"/>
      <c r="B16" s="367"/>
      <c r="C16" s="367"/>
      <c r="D16" s="367"/>
      <c r="E16" s="367"/>
      <c r="F16" s="367"/>
      <c r="G16" s="367"/>
      <c r="H16" s="367"/>
      <c r="I16" s="391">
        <v>12</v>
      </c>
      <c r="J16" s="392"/>
      <c r="K16" s="393"/>
      <c r="L16" s="393"/>
      <c r="M16" s="393"/>
      <c r="N16" s="393"/>
      <c r="O16" s="393"/>
      <c r="P16" s="393"/>
      <c r="Q16" s="393"/>
      <c r="R16" s="393"/>
      <c r="S16" s="393"/>
      <c r="T16" s="394"/>
      <c r="V16" s="395"/>
    </row>
    <row r="17" spans="1:24" x14ac:dyDescent="0.35">
      <c r="A17" s="367"/>
      <c r="B17" s="367"/>
      <c r="C17" s="367"/>
      <c r="D17" s="367"/>
      <c r="E17" s="367"/>
      <c r="F17" s="367"/>
      <c r="G17" s="367"/>
      <c r="H17" s="367"/>
      <c r="I17" s="391">
        <v>13</v>
      </c>
      <c r="J17" s="392"/>
      <c r="K17" s="393"/>
      <c r="L17" s="393"/>
      <c r="M17" s="393"/>
      <c r="N17" s="393"/>
      <c r="O17" s="393"/>
      <c r="P17" s="393"/>
      <c r="Q17" s="393"/>
      <c r="R17" s="393"/>
      <c r="S17" s="393"/>
      <c r="T17" s="394"/>
      <c r="V17" s="395"/>
    </row>
    <row r="18" spans="1:24" x14ac:dyDescent="0.35">
      <c r="A18" s="367"/>
      <c r="B18" s="367"/>
      <c r="C18" s="367"/>
      <c r="D18" s="367"/>
      <c r="E18" s="367"/>
      <c r="F18" s="367"/>
      <c r="G18" s="367"/>
      <c r="H18" s="367"/>
      <c r="I18" s="391">
        <v>14</v>
      </c>
      <c r="J18" s="392"/>
      <c r="K18" s="393"/>
      <c r="L18" s="393"/>
      <c r="M18" s="393"/>
      <c r="N18" s="393"/>
      <c r="O18" s="393"/>
      <c r="P18" s="393"/>
      <c r="Q18" s="393"/>
      <c r="R18" s="393"/>
      <c r="S18" s="393"/>
      <c r="T18" s="394"/>
      <c r="V18" s="395"/>
    </row>
    <row r="19" spans="1:24" x14ac:dyDescent="0.35">
      <c r="A19" s="367"/>
      <c r="B19" s="367"/>
      <c r="C19" s="367"/>
      <c r="D19" s="367"/>
      <c r="E19" s="367"/>
      <c r="F19" s="367"/>
      <c r="G19" s="367"/>
      <c r="H19" s="367"/>
      <c r="I19" s="391">
        <v>15</v>
      </c>
      <c r="J19" s="392"/>
      <c r="K19" s="393"/>
      <c r="L19" s="393"/>
      <c r="M19" s="393"/>
      <c r="N19" s="393"/>
      <c r="O19" s="393"/>
      <c r="P19" s="393"/>
      <c r="Q19" s="393"/>
      <c r="R19" s="393"/>
      <c r="S19" s="393"/>
      <c r="T19" s="394"/>
      <c r="V19" s="395"/>
    </row>
    <row r="20" spans="1:24" x14ac:dyDescent="0.35">
      <c r="A20" s="367"/>
      <c r="B20" s="367"/>
      <c r="C20" s="367"/>
      <c r="D20" s="367"/>
      <c r="E20" s="367"/>
      <c r="F20" s="367"/>
      <c r="G20" s="367"/>
      <c r="H20" s="367"/>
      <c r="I20" s="391">
        <v>16</v>
      </c>
      <c r="J20" s="392"/>
      <c r="K20" s="393"/>
      <c r="L20" s="393"/>
      <c r="M20" s="393"/>
      <c r="N20" s="393"/>
      <c r="O20" s="393"/>
      <c r="P20" s="393"/>
      <c r="Q20" s="393"/>
      <c r="R20" s="393"/>
      <c r="S20" s="393"/>
      <c r="T20" s="394"/>
      <c r="V20" s="395"/>
    </row>
    <row r="21" spans="1:24" x14ac:dyDescent="0.35">
      <c r="A21" s="367"/>
      <c r="B21" s="367"/>
      <c r="C21" s="367"/>
      <c r="D21" s="367"/>
      <c r="E21" s="367"/>
      <c r="F21" s="367"/>
      <c r="G21" s="367"/>
      <c r="H21" s="367"/>
      <c r="I21" s="391">
        <v>17</v>
      </c>
      <c r="J21" s="392"/>
      <c r="K21" s="393"/>
      <c r="L21" s="393"/>
      <c r="M21" s="393"/>
      <c r="N21" s="393"/>
      <c r="O21" s="393"/>
      <c r="P21" s="393"/>
      <c r="Q21" s="393"/>
      <c r="R21" s="393"/>
      <c r="S21" s="393"/>
      <c r="T21" s="394"/>
      <c r="V21" s="395"/>
    </row>
    <row r="22" spans="1:24" x14ac:dyDescent="0.35">
      <c r="A22" s="367"/>
      <c r="B22" s="367"/>
      <c r="C22" s="367"/>
      <c r="D22" s="367"/>
      <c r="E22" s="367"/>
      <c r="F22" s="367"/>
      <c r="G22" s="367"/>
      <c r="H22" s="398"/>
      <c r="I22" s="391">
        <v>18</v>
      </c>
      <c r="J22" s="392"/>
      <c r="K22" s="393"/>
      <c r="L22" s="393"/>
      <c r="M22" s="393"/>
      <c r="N22" s="393"/>
      <c r="O22" s="393"/>
      <c r="P22" s="393"/>
      <c r="Q22" s="393"/>
      <c r="R22" s="393"/>
      <c r="S22" s="393"/>
      <c r="T22" s="394"/>
      <c r="V22" s="395"/>
      <c r="X22" s="367"/>
    </row>
    <row r="23" spans="1:24" x14ac:dyDescent="0.35">
      <c r="A23" s="367"/>
      <c r="B23" s="367"/>
      <c r="C23" s="367"/>
      <c r="D23" s="367"/>
      <c r="E23" s="367"/>
      <c r="F23" s="367"/>
      <c r="G23" s="367"/>
      <c r="H23" s="367"/>
      <c r="I23" s="391">
        <v>19</v>
      </c>
      <c r="J23" s="392"/>
      <c r="K23" s="393"/>
      <c r="L23" s="393"/>
      <c r="M23" s="393"/>
      <c r="N23" s="393"/>
      <c r="O23" s="393"/>
      <c r="P23" s="393"/>
      <c r="Q23" s="393"/>
      <c r="R23" s="393"/>
      <c r="S23" s="393"/>
      <c r="T23" s="394"/>
      <c r="V23" s="395"/>
      <c r="X23" s="367"/>
    </row>
    <row r="24" spans="1:24" x14ac:dyDescent="0.35">
      <c r="A24" s="367"/>
      <c r="B24" s="367"/>
      <c r="C24" s="367"/>
      <c r="D24" s="367"/>
      <c r="E24" s="367"/>
      <c r="F24" s="367"/>
      <c r="G24" s="367"/>
      <c r="H24" s="367"/>
      <c r="I24" s="391">
        <v>20</v>
      </c>
      <c r="J24" s="392"/>
      <c r="K24" s="393"/>
      <c r="L24" s="393"/>
      <c r="M24" s="393"/>
      <c r="N24" s="393"/>
      <c r="O24" s="393"/>
      <c r="P24" s="393"/>
      <c r="Q24" s="393"/>
      <c r="R24" s="393"/>
      <c r="S24" s="393"/>
      <c r="T24" s="394"/>
      <c r="V24" s="395"/>
      <c r="X24" s="367"/>
    </row>
    <row r="25" spans="1:24" x14ac:dyDescent="0.35">
      <c r="A25" s="367"/>
      <c r="B25" s="367"/>
      <c r="C25" s="367"/>
      <c r="D25" s="367"/>
      <c r="E25" s="367"/>
      <c r="F25" s="367"/>
      <c r="G25" s="367"/>
      <c r="H25" s="367"/>
      <c r="I25" s="391">
        <v>21</v>
      </c>
      <c r="J25" s="392"/>
      <c r="K25" s="393"/>
      <c r="L25" s="393"/>
      <c r="M25" s="393"/>
      <c r="N25" s="393"/>
      <c r="O25" s="393"/>
      <c r="P25" s="393"/>
      <c r="Q25" s="393"/>
      <c r="R25" s="393"/>
      <c r="S25" s="393"/>
      <c r="T25" s="394"/>
      <c r="V25" s="395"/>
      <c r="X25" s="367"/>
    </row>
    <row r="26" spans="1:24" x14ac:dyDescent="0.35">
      <c r="I26" s="391">
        <v>22</v>
      </c>
      <c r="J26" s="392"/>
      <c r="K26" s="393"/>
      <c r="L26" s="393"/>
      <c r="M26" s="393"/>
      <c r="N26" s="393"/>
      <c r="O26" s="393"/>
      <c r="P26" s="393"/>
      <c r="Q26" s="393"/>
      <c r="R26" s="393"/>
      <c r="S26" s="393"/>
      <c r="T26" s="394"/>
      <c r="V26" s="395"/>
      <c r="X26" s="367"/>
    </row>
    <row r="27" spans="1:24" x14ac:dyDescent="0.35">
      <c r="I27" s="391">
        <v>23</v>
      </c>
      <c r="J27" s="392"/>
      <c r="K27" s="393"/>
      <c r="L27" s="393"/>
      <c r="M27" s="393"/>
      <c r="N27" s="393"/>
      <c r="O27" s="393"/>
      <c r="P27" s="393"/>
      <c r="Q27" s="393"/>
      <c r="R27" s="393"/>
      <c r="S27" s="393"/>
      <c r="T27" s="394"/>
      <c r="U27" s="398"/>
      <c r="V27" s="395"/>
      <c r="X27" s="367"/>
    </row>
    <row r="28" spans="1:24" x14ac:dyDescent="0.35">
      <c r="I28" s="391">
        <v>24</v>
      </c>
      <c r="J28" s="392"/>
      <c r="K28" s="393"/>
      <c r="L28" s="393"/>
      <c r="M28" s="393"/>
      <c r="N28" s="393"/>
      <c r="O28" s="393"/>
      <c r="P28" s="393"/>
      <c r="Q28" s="393"/>
      <c r="R28" s="393"/>
      <c r="S28" s="393"/>
      <c r="T28" s="394"/>
      <c r="U28" s="398"/>
      <c r="V28" s="395"/>
      <c r="X28" s="367"/>
    </row>
    <row r="29" spans="1:24" x14ac:dyDescent="0.35">
      <c r="I29" s="391">
        <v>25</v>
      </c>
      <c r="J29" s="392"/>
      <c r="K29" s="393"/>
      <c r="L29" s="393"/>
      <c r="M29" s="393"/>
      <c r="N29" s="393"/>
      <c r="O29" s="393"/>
      <c r="P29" s="393"/>
      <c r="Q29" s="393"/>
      <c r="R29" s="393"/>
      <c r="S29" s="393"/>
      <c r="T29" s="394"/>
      <c r="U29" s="398"/>
      <c r="V29" s="395"/>
      <c r="X29" s="367"/>
    </row>
    <row r="30" spans="1:24" x14ac:dyDescent="0.35">
      <c r="I30" s="391">
        <v>26</v>
      </c>
      <c r="J30" s="392"/>
      <c r="K30" s="393"/>
      <c r="L30" s="393"/>
      <c r="M30" s="393"/>
      <c r="N30" s="393"/>
      <c r="O30" s="393"/>
      <c r="P30" s="393"/>
      <c r="Q30" s="393"/>
      <c r="R30" s="393"/>
      <c r="S30" s="393"/>
      <c r="T30" s="394"/>
      <c r="U30" s="398"/>
      <c r="V30" s="395"/>
      <c r="X30" s="367"/>
    </row>
    <row r="31" spans="1:24" x14ac:dyDescent="0.35">
      <c r="I31" s="391">
        <v>27</v>
      </c>
      <c r="J31" s="392"/>
      <c r="K31" s="393"/>
      <c r="L31" s="393"/>
      <c r="M31" s="393"/>
      <c r="N31" s="393"/>
      <c r="O31" s="393"/>
      <c r="P31" s="393"/>
      <c r="Q31" s="393"/>
      <c r="R31" s="393"/>
      <c r="S31" s="393"/>
      <c r="T31" s="394"/>
      <c r="U31" s="398"/>
      <c r="V31" s="395"/>
    </row>
    <row r="32" spans="1:24" x14ac:dyDescent="0.35">
      <c r="I32" s="391">
        <v>28</v>
      </c>
      <c r="J32" s="392"/>
      <c r="K32" s="393"/>
      <c r="L32" s="393"/>
      <c r="M32" s="393"/>
      <c r="N32" s="393"/>
      <c r="O32" s="393"/>
      <c r="P32" s="393"/>
      <c r="Q32" s="393"/>
      <c r="R32" s="393"/>
      <c r="S32" s="393"/>
      <c r="T32" s="394"/>
      <c r="U32" s="398"/>
      <c r="V32" s="395"/>
    </row>
    <row r="33" spans="2:22" x14ac:dyDescent="0.35">
      <c r="I33" s="391">
        <v>29</v>
      </c>
      <c r="J33" s="392"/>
      <c r="K33" s="393"/>
      <c r="L33" s="393"/>
      <c r="M33" s="393"/>
      <c r="N33" s="393"/>
      <c r="O33" s="393"/>
      <c r="P33" s="393"/>
      <c r="Q33" s="393"/>
      <c r="R33" s="393"/>
      <c r="S33" s="393"/>
      <c r="T33" s="394"/>
      <c r="U33" s="398"/>
      <c r="V33" s="395"/>
    </row>
    <row r="34" spans="2:22" x14ac:dyDescent="0.35">
      <c r="I34" s="391">
        <v>30</v>
      </c>
      <c r="J34" s="392"/>
      <c r="K34" s="393"/>
      <c r="L34" s="393"/>
      <c r="M34" s="393"/>
      <c r="N34" s="393"/>
      <c r="O34" s="393"/>
      <c r="P34" s="393"/>
      <c r="Q34" s="393"/>
      <c r="R34" s="393"/>
      <c r="S34" s="393"/>
      <c r="T34" s="394"/>
      <c r="V34" s="395"/>
    </row>
    <row r="35" spans="2:22" ht="13.15" thickBot="1" x14ac:dyDescent="0.4">
      <c r="I35" s="391">
        <v>31</v>
      </c>
      <c r="J35" s="392"/>
      <c r="K35" s="393"/>
      <c r="L35" s="393"/>
      <c r="M35" s="393"/>
      <c r="N35" s="393"/>
      <c r="O35" s="393"/>
      <c r="P35" s="393"/>
      <c r="Q35" s="393"/>
      <c r="R35" s="393"/>
      <c r="S35" s="393"/>
      <c r="T35" s="394"/>
      <c r="V35" s="395"/>
    </row>
    <row r="36" spans="2:22" x14ac:dyDescent="0.35">
      <c r="B36" s="367"/>
      <c r="C36" s="367"/>
      <c r="D36" s="399" t="s">
        <v>124</v>
      </c>
      <c r="E36" s="400">
        <f>MAX(J5:T44)</f>
        <v>2.2204460492503131E-12</v>
      </c>
      <c r="I36" s="391">
        <v>32</v>
      </c>
      <c r="J36" s="392"/>
      <c r="K36" s="393"/>
      <c r="L36" s="393"/>
      <c r="M36" s="393"/>
      <c r="N36" s="393"/>
      <c r="O36" s="393"/>
      <c r="P36" s="393"/>
      <c r="Q36" s="393"/>
      <c r="R36" s="393"/>
      <c r="S36" s="393"/>
      <c r="T36" s="394"/>
      <c r="V36" s="395"/>
    </row>
    <row r="37" spans="2:22" ht="13.15" thickBot="1" x14ac:dyDescent="0.4">
      <c r="D37" s="401" t="s">
        <v>125</v>
      </c>
      <c r="E37" s="402">
        <f>MIN(J5:T44)</f>
        <v>-4.3057282276641002E-12</v>
      </c>
      <c r="I37" s="391">
        <v>33</v>
      </c>
      <c r="J37" s="392"/>
      <c r="K37" s="393"/>
      <c r="L37" s="393"/>
      <c r="M37" s="393"/>
      <c r="N37" s="393"/>
      <c r="O37" s="393"/>
      <c r="P37" s="393"/>
      <c r="Q37" s="393"/>
      <c r="R37" s="393"/>
      <c r="S37" s="393"/>
      <c r="T37" s="394"/>
      <c r="V37" s="395"/>
    </row>
    <row r="38" spans="2:22" x14ac:dyDescent="0.35">
      <c r="I38" s="391">
        <v>34</v>
      </c>
      <c r="J38" s="392"/>
      <c r="K38" s="393"/>
      <c r="L38" s="393"/>
      <c r="M38" s="393"/>
      <c r="N38" s="393"/>
      <c r="O38" s="393"/>
      <c r="P38" s="393"/>
      <c r="Q38" s="393"/>
      <c r="R38" s="393"/>
      <c r="S38" s="393"/>
      <c r="T38" s="394"/>
      <c r="V38" s="395"/>
    </row>
    <row r="39" spans="2:22" x14ac:dyDescent="0.35">
      <c r="I39" s="391">
        <v>35</v>
      </c>
      <c r="J39" s="392"/>
      <c r="K39" s="393"/>
      <c r="L39" s="393"/>
      <c r="M39" s="393"/>
      <c r="N39" s="393"/>
      <c r="O39" s="393"/>
      <c r="P39" s="393"/>
      <c r="Q39" s="393"/>
      <c r="R39" s="393"/>
      <c r="S39" s="393"/>
      <c r="T39" s="394"/>
      <c r="V39" s="395"/>
    </row>
    <row r="40" spans="2:22" x14ac:dyDescent="0.35">
      <c r="I40" s="391">
        <v>36</v>
      </c>
      <c r="J40" s="392"/>
      <c r="K40" s="393"/>
      <c r="L40" s="393"/>
      <c r="M40" s="393"/>
      <c r="N40" s="393"/>
      <c r="O40" s="393"/>
      <c r="P40" s="393"/>
      <c r="Q40" s="393"/>
      <c r="R40" s="393"/>
      <c r="S40" s="393"/>
      <c r="T40" s="394"/>
      <c r="V40" s="395"/>
    </row>
    <row r="41" spans="2:22" x14ac:dyDescent="0.35">
      <c r="I41" s="391">
        <v>37</v>
      </c>
      <c r="J41" s="392"/>
      <c r="K41" s="393"/>
      <c r="L41" s="393"/>
      <c r="M41" s="393"/>
      <c r="N41" s="393"/>
      <c r="O41" s="393"/>
      <c r="P41" s="393"/>
      <c r="Q41" s="393"/>
      <c r="R41" s="393"/>
      <c r="S41" s="393"/>
      <c r="T41" s="394"/>
      <c r="V41" s="395"/>
    </row>
    <row r="42" spans="2:22" x14ac:dyDescent="0.35">
      <c r="I42" s="391">
        <v>38</v>
      </c>
      <c r="J42" s="392"/>
      <c r="K42" s="393"/>
      <c r="L42" s="393"/>
      <c r="M42" s="393"/>
      <c r="N42" s="393"/>
      <c r="O42" s="393"/>
      <c r="P42" s="393"/>
      <c r="Q42" s="393"/>
      <c r="R42" s="393"/>
      <c r="S42" s="393"/>
      <c r="T42" s="394"/>
      <c r="V42" s="395"/>
    </row>
    <row r="43" spans="2:22" x14ac:dyDescent="0.35">
      <c r="I43" s="391">
        <v>39</v>
      </c>
      <c r="J43" s="392"/>
      <c r="K43" s="393"/>
      <c r="L43" s="393"/>
      <c r="M43" s="393"/>
      <c r="N43" s="393"/>
      <c r="O43" s="393"/>
      <c r="P43" s="393"/>
      <c r="Q43" s="393"/>
      <c r="R43" s="393"/>
      <c r="S43" s="393"/>
      <c r="T43" s="394"/>
      <c r="V43" s="395"/>
    </row>
    <row r="44" spans="2:22" ht="13.15" thickBot="1" x14ac:dyDescent="0.4">
      <c r="I44" s="403">
        <v>40</v>
      </c>
      <c r="J44" s="404"/>
      <c r="K44" s="405"/>
      <c r="L44" s="405"/>
      <c r="M44" s="405"/>
      <c r="N44" s="405"/>
      <c r="O44" s="405"/>
      <c r="P44" s="405"/>
      <c r="Q44" s="405"/>
      <c r="R44" s="405"/>
      <c r="S44" s="405"/>
      <c r="T44" s="406"/>
      <c r="V44" s="407"/>
    </row>
    <row r="45" spans="2:22" x14ac:dyDescent="0.35">
      <c r="I45" s="398"/>
    </row>
    <row r="46" spans="2:22" x14ac:dyDescent="0.35">
      <c r="I46" s="398"/>
    </row>
    <row r="47" spans="2:22" x14ac:dyDescent="0.35">
      <c r="I47" s="398"/>
    </row>
    <row r="73" spans="1:33" x14ac:dyDescent="0.35">
      <c r="A73" s="398"/>
      <c r="B73" s="398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408"/>
      <c r="W73" s="398"/>
      <c r="X73" s="398"/>
      <c r="Y73" s="398"/>
      <c r="Z73" s="398"/>
      <c r="AA73" s="398"/>
      <c r="AB73" s="398"/>
      <c r="AC73" s="398"/>
      <c r="AD73" s="398"/>
      <c r="AE73" s="398"/>
      <c r="AF73" s="398"/>
      <c r="AG73" s="398"/>
    </row>
    <row r="74" spans="1:33" x14ac:dyDescent="0.35">
      <c r="A74" s="398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40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</row>
    <row r="75" spans="1:33" x14ac:dyDescent="0.35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408"/>
      <c r="W75" s="398"/>
      <c r="X75" s="398"/>
      <c r="Y75" s="398"/>
      <c r="Z75" s="398"/>
      <c r="AA75" s="398"/>
      <c r="AB75" s="398"/>
      <c r="AC75" s="398"/>
      <c r="AD75" s="398"/>
      <c r="AE75" s="398"/>
      <c r="AF75" s="398"/>
      <c r="AG75" s="398"/>
    </row>
    <row r="76" spans="1:33" x14ac:dyDescent="0.35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408"/>
      <c r="W76" s="398"/>
      <c r="X76" s="398"/>
      <c r="Y76" s="398"/>
      <c r="Z76" s="398"/>
      <c r="AA76" s="398"/>
      <c r="AB76" s="398"/>
      <c r="AC76" s="398"/>
      <c r="AD76" s="398"/>
      <c r="AE76" s="398"/>
      <c r="AF76" s="398"/>
      <c r="AG76" s="398"/>
    </row>
    <row r="77" spans="1:33" x14ac:dyDescent="0.35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408"/>
      <c r="W77" s="398"/>
      <c r="X77" s="398"/>
      <c r="Y77" s="398"/>
      <c r="Z77" s="398"/>
      <c r="AA77" s="398"/>
      <c r="AB77" s="398"/>
      <c r="AC77" s="398"/>
      <c r="AD77" s="398"/>
      <c r="AE77" s="398"/>
      <c r="AF77" s="398"/>
      <c r="AG77" s="398"/>
    </row>
    <row r="78" spans="1:33" x14ac:dyDescent="0.35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408"/>
      <c r="W78" s="398"/>
      <c r="X78" s="398"/>
      <c r="Y78" s="398"/>
      <c r="Z78" s="398"/>
      <c r="AA78" s="398"/>
      <c r="AB78" s="398"/>
      <c r="AC78" s="398"/>
      <c r="AD78" s="398"/>
      <c r="AE78" s="398"/>
      <c r="AF78" s="398"/>
      <c r="AG78" s="398"/>
    </row>
    <row r="79" spans="1:33" x14ac:dyDescent="0.35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408"/>
      <c r="W79" s="398"/>
      <c r="X79" s="398"/>
      <c r="Y79" s="398"/>
      <c r="Z79" s="398"/>
      <c r="AA79" s="398"/>
      <c r="AB79" s="398"/>
      <c r="AC79" s="398"/>
      <c r="AD79" s="398"/>
      <c r="AE79" s="398"/>
      <c r="AF79" s="398"/>
      <c r="AG79" s="398"/>
    </row>
    <row r="80" spans="1:33" x14ac:dyDescent="0.35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408"/>
      <c r="W80" s="398"/>
      <c r="X80" s="398"/>
      <c r="Y80" s="398"/>
      <c r="Z80" s="398"/>
      <c r="AA80" s="398"/>
      <c r="AB80" s="398"/>
      <c r="AC80" s="398"/>
      <c r="AD80" s="398"/>
      <c r="AE80" s="398"/>
      <c r="AF80" s="398"/>
      <c r="AG80" s="398"/>
    </row>
    <row r="81" spans="1:33" x14ac:dyDescent="0.35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408"/>
      <c r="W81" s="398"/>
      <c r="X81" s="398"/>
      <c r="Y81" s="398"/>
      <c r="Z81" s="398"/>
      <c r="AA81" s="398"/>
      <c r="AB81" s="398"/>
      <c r="AC81" s="398"/>
      <c r="AD81" s="398"/>
      <c r="AE81" s="398"/>
      <c r="AF81" s="398"/>
      <c r="AG81" s="398"/>
    </row>
    <row r="82" spans="1:33" x14ac:dyDescent="0.35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408"/>
      <c r="W82" s="398"/>
      <c r="X82" s="398"/>
      <c r="Y82" s="398"/>
      <c r="Z82" s="398"/>
      <c r="AA82" s="398"/>
      <c r="AB82" s="398"/>
      <c r="AC82" s="398"/>
      <c r="AD82" s="398"/>
      <c r="AE82" s="398"/>
      <c r="AF82" s="398"/>
      <c r="AG82" s="398"/>
    </row>
    <row r="83" spans="1:33" x14ac:dyDescent="0.35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408"/>
      <c r="W83" s="398"/>
      <c r="X83" s="398"/>
      <c r="Y83" s="398"/>
      <c r="Z83" s="398"/>
      <c r="AA83" s="398"/>
      <c r="AB83" s="398"/>
      <c r="AC83" s="398"/>
      <c r="AD83" s="398"/>
      <c r="AE83" s="398"/>
      <c r="AF83" s="398"/>
      <c r="AG83" s="398"/>
    </row>
    <row r="84" spans="1:33" x14ac:dyDescent="0.35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408"/>
      <c r="W84" s="398"/>
      <c r="X84" s="398"/>
      <c r="Y84" s="398"/>
      <c r="Z84" s="398"/>
      <c r="AA84" s="398"/>
      <c r="AB84" s="398"/>
      <c r="AC84" s="398"/>
      <c r="AD84" s="398"/>
      <c r="AE84" s="398"/>
      <c r="AF84" s="398"/>
      <c r="AG84" s="398"/>
    </row>
    <row r="85" spans="1:33" x14ac:dyDescent="0.35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408"/>
      <c r="W85" s="398"/>
      <c r="X85" s="398"/>
      <c r="Y85" s="398"/>
      <c r="Z85" s="398"/>
      <c r="AA85" s="398"/>
      <c r="AB85" s="398"/>
      <c r="AC85" s="398"/>
      <c r="AD85" s="398"/>
      <c r="AE85" s="398"/>
      <c r="AF85" s="398"/>
      <c r="AG85" s="398"/>
    </row>
    <row r="86" spans="1:33" x14ac:dyDescent="0.35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408"/>
      <c r="W86" s="398"/>
      <c r="X86" s="398"/>
      <c r="Y86" s="398"/>
      <c r="Z86" s="398"/>
      <c r="AA86" s="398"/>
      <c r="AB86" s="398"/>
      <c r="AC86" s="398"/>
      <c r="AD86" s="398"/>
      <c r="AE86" s="398"/>
      <c r="AF86" s="398"/>
      <c r="AG86" s="398"/>
    </row>
    <row r="87" spans="1:33" x14ac:dyDescent="0.35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408"/>
      <c r="W87" s="398"/>
      <c r="X87" s="398"/>
      <c r="Y87" s="398"/>
      <c r="Z87" s="398"/>
      <c r="AA87" s="398"/>
      <c r="AB87" s="398"/>
      <c r="AC87" s="398"/>
      <c r="AD87" s="398"/>
      <c r="AE87" s="398"/>
      <c r="AF87" s="398"/>
      <c r="AG87" s="398"/>
    </row>
    <row r="88" spans="1:33" x14ac:dyDescent="0.35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408"/>
      <c r="W88" s="398"/>
      <c r="X88" s="398"/>
      <c r="Y88" s="398"/>
      <c r="Z88" s="398"/>
      <c r="AA88" s="398"/>
      <c r="AB88" s="398"/>
      <c r="AC88" s="398"/>
      <c r="AD88" s="398"/>
      <c r="AE88" s="398"/>
      <c r="AF88" s="398"/>
      <c r="AG88" s="398"/>
    </row>
    <row r="89" spans="1:33" x14ac:dyDescent="0.35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408"/>
      <c r="W89" s="398"/>
      <c r="X89" s="398"/>
      <c r="Y89" s="398"/>
      <c r="Z89" s="398"/>
      <c r="AA89" s="398"/>
      <c r="AB89" s="398"/>
      <c r="AC89" s="398"/>
      <c r="AD89" s="398"/>
      <c r="AE89" s="398"/>
      <c r="AF89" s="398"/>
      <c r="AG89" s="398"/>
    </row>
    <row r="90" spans="1:33" x14ac:dyDescent="0.35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408"/>
      <c r="W90" s="398"/>
      <c r="X90" s="398"/>
      <c r="Y90" s="398"/>
      <c r="Z90" s="398"/>
      <c r="AA90" s="398"/>
      <c r="AB90" s="398"/>
      <c r="AC90" s="398"/>
      <c r="AD90" s="398"/>
      <c r="AE90" s="398"/>
      <c r="AF90" s="398"/>
      <c r="AG90" s="398"/>
    </row>
    <row r="91" spans="1:33" x14ac:dyDescent="0.35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408"/>
      <c r="W91" s="398"/>
      <c r="X91" s="398"/>
      <c r="Y91" s="398"/>
      <c r="Z91" s="398"/>
      <c r="AA91" s="398"/>
      <c r="AB91" s="398"/>
      <c r="AC91" s="398"/>
      <c r="AD91" s="398"/>
      <c r="AE91" s="398"/>
      <c r="AF91" s="398"/>
      <c r="AG91" s="398"/>
    </row>
    <row r="92" spans="1:33" x14ac:dyDescent="0.35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408"/>
      <c r="W92" s="398"/>
      <c r="X92" s="398"/>
      <c r="Y92" s="398"/>
      <c r="Z92" s="398"/>
      <c r="AA92" s="398"/>
      <c r="AB92" s="398"/>
      <c r="AC92" s="398"/>
      <c r="AD92" s="398"/>
      <c r="AE92" s="398"/>
      <c r="AF92" s="398"/>
      <c r="AG92" s="398"/>
    </row>
    <row r="93" spans="1:33" x14ac:dyDescent="0.35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408"/>
      <c r="W93" s="398"/>
      <c r="X93" s="398"/>
      <c r="Y93" s="398"/>
      <c r="Z93" s="398"/>
      <c r="AA93" s="398"/>
      <c r="AB93" s="398"/>
      <c r="AC93" s="398"/>
      <c r="AD93" s="398"/>
      <c r="AE93" s="398"/>
      <c r="AF93" s="398"/>
      <c r="AG93" s="398"/>
    </row>
    <row r="94" spans="1:33" x14ac:dyDescent="0.35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408"/>
      <c r="W94" s="398"/>
      <c r="X94" s="398"/>
      <c r="Y94" s="398"/>
      <c r="Z94" s="398"/>
      <c r="AA94" s="398"/>
      <c r="AB94" s="398"/>
      <c r="AC94" s="398"/>
      <c r="AD94" s="398"/>
      <c r="AE94" s="398"/>
      <c r="AF94" s="398"/>
      <c r="AG94" s="398"/>
    </row>
    <row r="95" spans="1:33" x14ac:dyDescent="0.35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408"/>
      <c r="W95" s="398"/>
      <c r="X95" s="398"/>
      <c r="Y95" s="398"/>
      <c r="Z95" s="398"/>
      <c r="AA95" s="398"/>
      <c r="AB95" s="398"/>
      <c r="AC95" s="398"/>
      <c r="AD95" s="398"/>
      <c r="AE95" s="398"/>
      <c r="AF95" s="398"/>
      <c r="AG95" s="398"/>
    </row>
    <row r="96" spans="1:33" x14ac:dyDescent="0.35">
      <c r="A96" s="398"/>
      <c r="B96" s="398"/>
      <c r="C96" s="398"/>
      <c r="D96" s="398"/>
      <c r="E96" s="398"/>
      <c r="F96" s="398"/>
      <c r="G96" s="398"/>
      <c r="H96" s="398"/>
      <c r="I96" s="398"/>
      <c r="J96" s="398"/>
      <c r="K96" s="398"/>
      <c r="L96" s="398"/>
      <c r="M96" s="398"/>
      <c r="N96" s="398"/>
      <c r="O96" s="398"/>
      <c r="P96" s="398"/>
      <c r="Q96" s="398"/>
      <c r="R96" s="398"/>
      <c r="S96" s="398"/>
      <c r="T96" s="398"/>
      <c r="U96" s="398"/>
      <c r="V96" s="408"/>
      <c r="W96" s="398"/>
      <c r="X96" s="398"/>
      <c r="Y96" s="398"/>
      <c r="Z96" s="398"/>
      <c r="AA96" s="398"/>
      <c r="AB96" s="398"/>
      <c r="AC96" s="398"/>
      <c r="AD96" s="398"/>
      <c r="AE96" s="398"/>
      <c r="AF96" s="398"/>
      <c r="AG96" s="398"/>
    </row>
    <row r="97" spans="1:33" x14ac:dyDescent="0.35">
      <c r="A97" s="398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398"/>
      <c r="R97" s="398"/>
      <c r="S97" s="398"/>
      <c r="T97" s="398"/>
      <c r="U97" s="398"/>
      <c r="V97" s="408"/>
      <c r="W97" s="398"/>
      <c r="X97" s="398"/>
      <c r="Y97" s="398"/>
      <c r="Z97" s="398"/>
      <c r="AA97" s="398"/>
      <c r="AB97" s="398"/>
      <c r="AC97" s="398"/>
      <c r="AD97" s="398"/>
      <c r="AE97" s="398"/>
      <c r="AF97" s="398"/>
      <c r="AG97" s="398"/>
    </row>
    <row r="98" spans="1:33" x14ac:dyDescent="0.35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398"/>
      <c r="P98" s="398"/>
      <c r="Q98" s="398"/>
      <c r="R98" s="398"/>
      <c r="S98" s="398"/>
      <c r="T98" s="398"/>
      <c r="U98" s="398"/>
      <c r="V98" s="408"/>
      <c r="W98" s="398"/>
      <c r="X98" s="398"/>
      <c r="Y98" s="398"/>
      <c r="Z98" s="398"/>
      <c r="AA98" s="398"/>
      <c r="AB98" s="398"/>
      <c r="AC98" s="398"/>
      <c r="AD98" s="398"/>
      <c r="AE98" s="398"/>
      <c r="AF98" s="398"/>
      <c r="AG98" s="398"/>
    </row>
    <row r="99" spans="1:33" x14ac:dyDescent="0.35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398"/>
      <c r="P99" s="398"/>
      <c r="Q99" s="398"/>
      <c r="R99" s="398"/>
      <c r="S99" s="398"/>
      <c r="T99" s="398"/>
      <c r="U99" s="398"/>
      <c r="V99" s="408"/>
      <c r="W99" s="398"/>
      <c r="X99" s="398"/>
      <c r="Y99" s="398"/>
      <c r="Z99" s="398"/>
      <c r="AA99" s="398"/>
      <c r="AB99" s="398"/>
      <c r="AC99" s="398"/>
      <c r="AD99" s="398"/>
      <c r="AE99" s="398"/>
      <c r="AF99" s="398"/>
      <c r="AG99" s="398"/>
    </row>
    <row r="100" spans="1:33" x14ac:dyDescent="0.35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98"/>
      <c r="P100" s="398"/>
      <c r="Q100" s="398"/>
      <c r="R100" s="398"/>
      <c r="S100" s="398"/>
      <c r="T100" s="398"/>
      <c r="U100" s="398"/>
      <c r="V100" s="408"/>
      <c r="W100" s="398"/>
      <c r="X100" s="398"/>
      <c r="Y100" s="398"/>
      <c r="Z100" s="398"/>
      <c r="AA100" s="398"/>
      <c r="AB100" s="398"/>
      <c r="AC100" s="398"/>
      <c r="AD100" s="398"/>
      <c r="AE100" s="398"/>
      <c r="AF100" s="398"/>
      <c r="AG100" s="398"/>
    </row>
    <row r="101" spans="1:33" x14ac:dyDescent="0.35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8"/>
      <c r="P101" s="398"/>
      <c r="Q101" s="398"/>
      <c r="R101" s="398"/>
      <c r="S101" s="398"/>
      <c r="T101" s="398"/>
      <c r="U101" s="398"/>
      <c r="V101" s="408"/>
      <c r="W101" s="398"/>
      <c r="X101" s="398"/>
      <c r="Y101" s="398"/>
      <c r="Z101" s="398"/>
      <c r="AA101" s="398"/>
      <c r="AB101" s="398"/>
      <c r="AC101" s="398"/>
      <c r="AD101" s="398"/>
      <c r="AE101" s="398"/>
      <c r="AF101" s="398"/>
      <c r="AG101" s="398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AZ103"/>
  <sheetViews>
    <sheetView zoomScale="60" zoomScaleNormal="60" workbookViewId="0">
      <selection activeCell="U8" sqref="U8"/>
    </sheetView>
  </sheetViews>
  <sheetFormatPr baseColWidth="10" defaultColWidth="11.46484375" defaultRowHeight="12.75" x14ac:dyDescent="0.35"/>
  <cols>
    <col min="1" max="1" width="6.53125" style="368" customWidth="1"/>
    <col min="2" max="2" width="9.46484375" style="368" customWidth="1"/>
    <col min="3" max="3" width="10.19921875" style="368" customWidth="1"/>
    <col min="4" max="4" width="12.46484375" style="368" bestFit="1" customWidth="1"/>
    <col min="5" max="5" width="6.53125" style="368" customWidth="1"/>
    <col min="6" max="6" width="12.46484375" style="368" bestFit="1" customWidth="1"/>
    <col min="7" max="7" width="12.46484375" style="368" customWidth="1"/>
    <col min="8" max="8" width="3.53125" style="368" customWidth="1"/>
    <col min="9" max="9" width="8.53125" style="368" customWidth="1"/>
    <col min="10" max="13" width="12.46484375" style="368" bestFit="1" customWidth="1"/>
    <col min="14" max="15" width="12.53125" style="368" bestFit="1" customWidth="1"/>
    <col min="16" max="16" width="12" style="368" bestFit="1" customWidth="1"/>
    <col min="17" max="18" width="12.53125" style="368" bestFit="1" customWidth="1"/>
    <col min="19" max="20" width="12" style="368" bestFit="1" customWidth="1"/>
    <col min="21" max="22" width="12.46484375" style="368" bestFit="1" customWidth="1"/>
    <col min="23" max="23" width="12.19921875" style="368" bestFit="1" customWidth="1"/>
    <col min="24" max="24" width="14.46484375" style="368" bestFit="1" customWidth="1"/>
    <col min="25" max="26" width="14.53125" style="368" bestFit="1" customWidth="1"/>
    <col min="27" max="27" width="11.53125" style="368" bestFit="1" customWidth="1"/>
    <col min="28" max="28" width="14.796875" style="368" bestFit="1" customWidth="1"/>
    <col min="29" max="30" width="11.53125" style="368" bestFit="1" customWidth="1"/>
    <col min="31" max="16384" width="11.46484375" style="368"/>
  </cols>
  <sheetData>
    <row r="1" spans="1:52" ht="12.75" customHeight="1" thickBot="1" x14ac:dyDescent="0.4">
      <c r="A1" s="367"/>
      <c r="B1" s="367"/>
      <c r="C1" s="367"/>
      <c r="D1" s="367"/>
      <c r="E1" s="367"/>
      <c r="F1" s="367"/>
      <c r="G1" s="367"/>
      <c r="H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</row>
    <row r="2" spans="1:52" ht="15.4" thickBot="1" x14ac:dyDescent="0.45">
      <c r="A2" s="367"/>
      <c r="B2" s="370" t="s">
        <v>126</v>
      </c>
      <c r="C2" s="367"/>
      <c r="D2" s="371" t="s">
        <v>118</v>
      </c>
      <c r="E2" s="372">
        <v>1</v>
      </c>
      <c r="F2" s="373" t="s">
        <v>119</v>
      </c>
      <c r="G2" s="372">
        <v>1</v>
      </c>
      <c r="H2" s="367"/>
      <c r="I2" s="374" t="s">
        <v>120</v>
      </c>
      <c r="J2" s="375"/>
    </row>
    <row r="3" spans="1:52" ht="12.75" customHeight="1" thickBot="1" x14ac:dyDescent="0.4">
      <c r="A3" s="367"/>
      <c r="B3" s="367"/>
      <c r="C3" s="367"/>
      <c r="D3" s="367"/>
      <c r="E3" s="367"/>
      <c r="F3" s="367"/>
      <c r="G3" s="367"/>
      <c r="H3" s="367"/>
    </row>
    <row r="4" spans="1:52" s="413" customFormat="1" ht="12.75" customHeight="1" thickBot="1" x14ac:dyDescent="0.5">
      <c r="A4" s="409"/>
      <c r="B4" s="409"/>
      <c r="C4" s="409"/>
      <c r="D4" s="409"/>
      <c r="E4" s="409"/>
      <c r="F4" s="409"/>
      <c r="G4" s="409"/>
      <c r="H4" s="409"/>
      <c r="I4" s="377" t="s">
        <v>74</v>
      </c>
      <c r="J4" s="410">
        <v>0</v>
      </c>
      <c r="K4" s="411">
        <v>0.1</v>
      </c>
      <c r="L4" s="411">
        <v>0.2</v>
      </c>
      <c r="M4" s="411">
        <v>0.3</v>
      </c>
      <c r="N4" s="411">
        <v>0.4</v>
      </c>
      <c r="O4" s="411">
        <v>0.5</v>
      </c>
      <c r="P4" s="411">
        <v>0.6</v>
      </c>
      <c r="Q4" s="411">
        <v>0.7</v>
      </c>
      <c r="R4" s="411">
        <v>0.8</v>
      </c>
      <c r="S4" s="411">
        <v>0.9</v>
      </c>
      <c r="T4" s="412">
        <v>1</v>
      </c>
      <c r="V4" s="381" t="s">
        <v>52</v>
      </c>
    </row>
    <row r="5" spans="1:52" ht="12.75" customHeight="1" x14ac:dyDescent="0.35">
      <c r="A5" s="367"/>
      <c r="B5" s="367"/>
      <c r="C5" s="414" t="s">
        <v>127</v>
      </c>
      <c r="D5" s="383">
        <f>MAX(MAX(J5:T44),ABS(MIN(J5:T44)))</f>
        <v>178.21380810924103</v>
      </c>
      <c r="E5" s="367"/>
      <c r="F5" s="367"/>
      <c r="G5" s="367"/>
      <c r="H5" s="367"/>
      <c r="I5" s="415">
        <v>1</v>
      </c>
      <c r="J5" s="416">
        <v>0</v>
      </c>
      <c r="K5" s="417">
        <v>0</v>
      </c>
      <c r="L5" s="417">
        <v>0</v>
      </c>
      <c r="M5" s="417">
        <v>0</v>
      </c>
      <c r="N5" s="417">
        <v>0</v>
      </c>
      <c r="O5" s="417">
        <v>0</v>
      </c>
      <c r="P5" s="417">
        <v>0</v>
      </c>
      <c r="Q5" s="417">
        <v>0</v>
      </c>
      <c r="R5" s="417">
        <v>0</v>
      </c>
      <c r="S5" s="417">
        <v>0</v>
      </c>
      <c r="T5" s="418">
        <v>0</v>
      </c>
      <c r="U5" s="376"/>
      <c r="V5" s="419">
        <v>6</v>
      </c>
    </row>
    <row r="6" spans="1:52" ht="12.75" customHeight="1" x14ac:dyDescent="0.35">
      <c r="A6" s="367"/>
      <c r="B6" s="367"/>
      <c r="C6" s="420" t="s">
        <v>37</v>
      </c>
      <c r="D6" s="390">
        <f>IF(D9&lt;0.000001,1,D7/D9)</f>
        <v>2.4007966621862664E-2</v>
      </c>
      <c r="E6" s="367"/>
      <c r="F6" s="367"/>
      <c r="G6" s="367"/>
      <c r="H6" s="367"/>
      <c r="I6" s="421">
        <v>2</v>
      </c>
      <c r="J6" s="422">
        <v>0</v>
      </c>
      <c r="K6" s="393">
        <v>0</v>
      </c>
      <c r="L6" s="393">
        <v>0</v>
      </c>
      <c r="M6" s="393">
        <v>0</v>
      </c>
      <c r="N6" s="393">
        <v>0</v>
      </c>
      <c r="O6" s="393">
        <v>0</v>
      </c>
      <c r="P6" s="393">
        <v>0</v>
      </c>
      <c r="Q6" s="393">
        <v>0</v>
      </c>
      <c r="R6" s="393">
        <v>0</v>
      </c>
      <c r="S6" s="393">
        <v>0</v>
      </c>
      <c r="T6" s="394">
        <v>0</v>
      </c>
      <c r="U6" s="376"/>
      <c r="V6" s="395">
        <v>6</v>
      </c>
    </row>
    <row r="7" spans="1:52" ht="12.75" customHeight="1" x14ac:dyDescent="0.35">
      <c r="A7" s="367"/>
      <c r="B7" s="367"/>
      <c r="C7" s="420" t="s">
        <v>36</v>
      </c>
      <c r="D7" s="390">
        <v>0.3</v>
      </c>
      <c r="E7" s="367"/>
      <c r="F7" s="367"/>
      <c r="G7" s="367"/>
      <c r="H7" s="367"/>
      <c r="I7" s="415">
        <v>3</v>
      </c>
      <c r="J7" s="422">
        <v>0</v>
      </c>
      <c r="K7" s="393">
        <v>0</v>
      </c>
      <c r="L7" s="393">
        <v>0</v>
      </c>
      <c r="M7" s="393">
        <v>0</v>
      </c>
      <c r="N7" s="393">
        <v>0</v>
      </c>
      <c r="O7" s="393">
        <v>0</v>
      </c>
      <c r="P7" s="393">
        <v>0</v>
      </c>
      <c r="Q7" s="393">
        <v>0</v>
      </c>
      <c r="R7" s="393">
        <v>0</v>
      </c>
      <c r="S7" s="393">
        <v>0</v>
      </c>
      <c r="T7" s="394">
        <v>0</v>
      </c>
      <c r="U7" s="376"/>
      <c r="V7" s="395">
        <v>6</v>
      </c>
    </row>
    <row r="8" spans="1:52" ht="12.75" customHeight="1" x14ac:dyDescent="0.35">
      <c r="A8" s="367"/>
      <c r="B8" s="367"/>
      <c r="C8" s="423" t="s">
        <v>122</v>
      </c>
      <c r="D8" s="390">
        <f>PlotData!CB5</f>
        <v>14.261837188805655</v>
      </c>
      <c r="E8" s="367"/>
      <c r="F8" s="367"/>
      <c r="G8" s="367"/>
      <c r="H8" s="367"/>
      <c r="I8" s="421">
        <v>4</v>
      </c>
      <c r="J8" s="422">
        <v>0</v>
      </c>
      <c r="K8" s="393">
        <v>0</v>
      </c>
      <c r="L8" s="393">
        <v>0</v>
      </c>
      <c r="M8" s="393">
        <v>0</v>
      </c>
      <c r="N8" s="393">
        <v>0</v>
      </c>
      <c r="O8" s="393">
        <v>0</v>
      </c>
      <c r="P8" s="393">
        <v>0</v>
      </c>
      <c r="Q8" s="393">
        <v>0</v>
      </c>
      <c r="R8" s="393">
        <v>0</v>
      </c>
      <c r="S8" s="393">
        <v>0</v>
      </c>
      <c r="T8" s="394">
        <v>0</v>
      </c>
      <c r="U8" s="376"/>
      <c r="V8" s="395">
        <v>6</v>
      </c>
    </row>
    <row r="9" spans="1:52" ht="12.75" customHeight="1" thickBot="1" x14ac:dyDescent="0.4">
      <c r="A9" s="367"/>
      <c r="B9" s="367"/>
      <c r="C9" s="424" t="s">
        <v>128</v>
      </c>
      <c r="D9" s="397">
        <f>D5/MAX(0.0001,D8)</f>
        <v>12.495852094646256</v>
      </c>
      <c r="E9" s="367"/>
      <c r="F9" s="367"/>
      <c r="G9" s="367"/>
      <c r="H9" s="367"/>
      <c r="I9" s="415">
        <v>5</v>
      </c>
      <c r="J9" s="422">
        <v>178.21380810924103</v>
      </c>
      <c r="K9" s="393">
        <v>178.21380810924103</v>
      </c>
      <c r="L9" s="393">
        <v>178.21380810924103</v>
      </c>
      <c r="M9" s="393">
        <v>178.21380810924103</v>
      </c>
      <c r="N9" s="393">
        <v>178.21380810924103</v>
      </c>
      <c r="O9" s="393">
        <v>178.21380810924103</v>
      </c>
      <c r="P9" s="393">
        <v>178.21380810924103</v>
      </c>
      <c r="Q9" s="393">
        <v>178.21380810924103</v>
      </c>
      <c r="R9" s="393">
        <v>178.21380810924103</v>
      </c>
      <c r="S9" s="393">
        <v>178.21380810924103</v>
      </c>
      <c r="T9" s="394">
        <v>178.21380810924103</v>
      </c>
      <c r="U9" s="376"/>
      <c r="V9" s="395">
        <v>7.810249675906654</v>
      </c>
    </row>
    <row r="10" spans="1:52" ht="12.75" customHeight="1" x14ac:dyDescent="0.35">
      <c r="A10" s="367"/>
      <c r="B10" s="367"/>
      <c r="C10" s="367"/>
      <c r="D10" s="367"/>
      <c r="E10" s="367"/>
      <c r="F10" s="367"/>
      <c r="G10" s="367"/>
      <c r="H10" s="367"/>
      <c r="I10" s="421">
        <v>6</v>
      </c>
      <c r="J10" s="422">
        <v>0</v>
      </c>
      <c r="K10" s="393">
        <v>0</v>
      </c>
      <c r="L10" s="393">
        <v>0</v>
      </c>
      <c r="M10" s="393">
        <v>0</v>
      </c>
      <c r="N10" s="393">
        <v>0</v>
      </c>
      <c r="O10" s="393">
        <v>0</v>
      </c>
      <c r="P10" s="393">
        <v>0</v>
      </c>
      <c r="Q10" s="393">
        <v>0</v>
      </c>
      <c r="R10" s="393">
        <v>0</v>
      </c>
      <c r="S10" s="393">
        <v>0</v>
      </c>
      <c r="T10" s="394">
        <v>0</v>
      </c>
      <c r="U10" s="376"/>
      <c r="V10" s="395">
        <v>8.4852813742385695</v>
      </c>
    </row>
    <row r="11" spans="1:52" ht="12.75" customHeight="1" x14ac:dyDescent="0.35">
      <c r="A11" s="367"/>
      <c r="B11" s="367"/>
      <c r="C11" s="367"/>
      <c r="D11" s="367"/>
      <c r="E11" s="367"/>
      <c r="F11" s="367"/>
      <c r="G11" s="367"/>
      <c r="H11" s="367"/>
      <c r="I11" s="415">
        <v>7</v>
      </c>
      <c r="J11" s="422">
        <v>0</v>
      </c>
      <c r="K11" s="393">
        <v>0</v>
      </c>
      <c r="L11" s="393">
        <v>0</v>
      </c>
      <c r="M11" s="393">
        <v>0</v>
      </c>
      <c r="N11" s="393">
        <v>0</v>
      </c>
      <c r="O11" s="393">
        <v>0</v>
      </c>
      <c r="P11" s="393">
        <v>0</v>
      </c>
      <c r="Q11" s="393">
        <v>0</v>
      </c>
      <c r="R11" s="393">
        <v>0</v>
      </c>
      <c r="S11" s="393">
        <v>0</v>
      </c>
      <c r="T11" s="394">
        <v>0</v>
      </c>
      <c r="U11" s="376"/>
      <c r="V11" s="395">
        <v>6</v>
      </c>
    </row>
    <row r="12" spans="1:52" ht="12.75" customHeight="1" x14ac:dyDescent="0.35">
      <c r="A12" s="367"/>
      <c r="B12" s="367"/>
      <c r="C12" s="367"/>
      <c r="D12" s="367"/>
      <c r="E12" s="367"/>
      <c r="F12" s="367"/>
      <c r="G12" s="367"/>
      <c r="H12" s="367"/>
      <c r="I12" s="421">
        <v>8</v>
      </c>
      <c r="J12" s="422">
        <v>0</v>
      </c>
      <c r="K12" s="393">
        <v>0</v>
      </c>
      <c r="L12" s="393">
        <v>0</v>
      </c>
      <c r="M12" s="393">
        <v>0</v>
      </c>
      <c r="N12" s="393">
        <v>0</v>
      </c>
      <c r="O12" s="393">
        <v>0</v>
      </c>
      <c r="P12" s="393">
        <v>0</v>
      </c>
      <c r="Q12" s="393">
        <v>0</v>
      </c>
      <c r="R12" s="393">
        <v>0</v>
      </c>
      <c r="S12" s="393">
        <v>0</v>
      </c>
      <c r="T12" s="394">
        <v>0</v>
      </c>
      <c r="U12" s="376"/>
      <c r="V12" s="395">
        <v>6</v>
      </c>
    </row>
    <row r="13" spans="1:52" ht="12.75" customHeight="1" x14ac:dyDescent="0.35">
      <c r="A13" s="367"/>
      <c r="B13" s="367"/>
      <c r="C13" s="367"/>
      <c r="D13" s="367"/>
      <c r="E13" s="367"/>
      <c r="F13" s="367"/>
      <c r="G13" s="367"/>
      <c r="H13" s="367"/>
      <c r="I13" s="415">
        <v>9</v>
      </c>
      <c r="J13" s="422">
        <v>0</v>
      </c>
      <c r="K13" s="393">
        <v>0</v>
      </c>
      <c r="L13" s="393">
        <v>0</v>
      </c>
      <c r="M13" s="393">
        <v>0</v>
      </c>
      <c r="N13" s="393">
        <v>0</v>
      </c>
      <c r="O13" s="393">
        <v>0</v>
      </c>
      <c r="P13" s="393">
        <v>0</v>
      </c>
      <c r="Q13" s="393">
        <v>0</v>
      </c>
      <c r="R13" s="393">
        <v>0</v>
      </c>
      <c r="S13" s="393">
        <v>0</v>
      </c>
      <c r="T13" s="394">
        <v>0</v>
      </c>
      <c r="U13" s="376"/>
      <c r="V13" s="395">
        <v>8.4852813742385695</v>
      </c>
    </row>
    <row r="14" spans="1:52" ht="12.75" customHeight="1" x14ac:dyDescent="0.35">
      <c r="A14" s="367"/>
      <c r="B14" s="367"/>
      <c r="C14" s="367"/>
      <c r="D14" s="367"/>
      <c r="E14" s="367"/>
      <c r="F14" s="367"/>
      <c r="G14" s="367"/>
      <c r="H14" s="367"/>
      <c r="I14" s="421">
        <v>10</v>
      </c>
      <c r="J14" s="422">
        <v>0</v>
      </c>
      <c r="K14" s="393">
        <v>0</v>
      </c>
      <c r="L14" s="393">
        <v>0</v>
      </c>
      <c r="M14" s="393">
        <v>0</v>
      </c>
      <c r="N14" s="393">
        <v>0</v>
      </c>
      <c r="O14" s="393">
        <v>0</v>
      </c>
      <c r="P14" s="393">
        <v>0</v>
      </c>
      <c r="Q14" s="393">
        <v>0</v>
      </c>
      <c r="R14" s="393">
        <v>0</v>
      </c>
      <c r="S14" s="393">
        <v>0</v>
      </c>
      <c r="T14" s="394">
        <v>0</v>
      </c>
      <c r="U14" s="376"/>
      <c r="V14" s="395">
        <v>8.4852813742385695</v>
      </c>
    </row>
    <row r="15" spans="1:52" ht="12.75" customHeight="1" x14ac:dyDescent="0.35">
      <c r="A15" s="367"/>
      <c r="B15" s="367"/>
      <c r="C15" s="367"/>
      <c r="D15" s="367"/>
      <c r="E15" s="367"/>
      <c r="F15" s="367"/>
      <c r="G15" s="367"/>
      <c r="H15" s="367"/>
      <c r="I15" s="415">
        <v>11</v>
      </c>
      <c r="J15" s="422"/>
      <c r="K15" s="393"/>
      <c r="L15" s="393"/>
      <c r="M15" s="393"/>
      <c r="N15" s="393"/>
      <c r="O15" s="393"/>
      <c r="P15" s="393"/>
      <c r="Q15" s="393"/>
      <c r="R15" s="393"/>
      <c r="S15" s="393"/>
      <c r="T15" s="394"/>
      <c r="U15" s="376"/>
      <c r="V15" s="395"/>
    </row>
    <row r="16" spans="1:52" ht="12.75" customHeight="1" x14ac:dyDescent="0.35">
      <c r="A16" s="367"/>
      <c r="B16" s="367"/>
      <c r="C16" s="367"/>
      <c r="D16" s="367"/>
      <c r="E16" s="367"/>
      <c r="F16" s="367"/>
      <c r="G16" s="367"/>
      <c r="H16" s="367"/>
      <c r="I16" s="421">
        <v>12</v>
      </c>
      <c r="J16" s="422"/>
      <c r="K16" s="393"/>
      <c r="L16" s="393"/>
      <c r="M16" s="393"/>
      <c r="N16" s="393"/>
      <c r="O16" s="393"/>
      <c r="P16" s="393"/>
      <c r="Q16" s="393"/>
      <c r="R16" s="393"/>
      <c r="S16" s="393"/>
      <c r="T16" s="394"/>
      <c r="U16" s="376"/>
      <c r="V16" s="395"/>
    </row>
    <row r="17" spans="1:24" ht="12.75" customHeight="1" x14ac:dyDescent="0.35">
      <c r="A17" s="367"/>
      <c r="B17" s="367"/>
      <c r="C17" s="367"/>
      <c r="D17" s="367"/>
      <c r="E17" s="367"/>
      <c r="F17" s="367"/>
      <c r="G17" s="367"/>
      <c r="H17" s="367"/>
      <c r="I17" s="415">
        <v>13</v>
      </c>
      <c r="J17" s="422"/>
      <c r="K17" s="393"/>
      <c r="L17" s="393"/>
      <c r="M17" s="393"/>
      <c r="N17" s="393"/>
      <c r="O17" s="393"/>
      <c r="P17" s="393"/>
      <c r="Q17" s="393"/>
      <c r="R17" s="393"/>
      <c r="S17" s="393"/>
      <c r="T17" s="394"/>
      <c r="U17" s="376"/>
      <c r="V17" s="395"/>
    </row>
    <row r="18" spans="1:24" ht="12.75" customHeight="1" x14ac:dyDescent="0.35">
      <c r="A18" s="367"/>
      <c r="B18" s="367"/>
      <c r="C18" s="367"/>
      <c r="D18" s="367"/>
      <c r="E18" s="367"/>
      <c r="F18" s="367"/>
      <c r="G18" s="367"/>
      <c r="H18" s="367"/>
      <c r="I18" s="421">
        <v>14</v>
      </c>
      <c r="J18" s="422"/>
      <c r="K18" s="393"/>
      <c r="L18" s="393"/>
      <c r="M18" s="393"/>
      <c r="N18" s="393"/>
      <c r="O18" s="393"/>
      <c r="P18" s="393"/>
      <c r="Q18" s="393"/>
      <c r="R18" s="393"/>
      <c r="S18" s="393"/>
      <c r="T18" s="394"/>
      <c r="U18" s="376"/>
      <c r="V18" s="395"/>
    </row>
    <row r="19" spans="1:24" ht="12.75" customHeight="1" x14ac:dyDescent="0.35">
      <c r="A19" s="367"/>
      <c r="B19" s="367"/>
      <c r="C19" s="367"/>
      <c r="D19" s="367"/>
      <c r="E19" s="367"/>
      <c r="F19" s="367"/>
      <c r="G19" s="367"/>
      <c r="H19" s="367"/>
      <c r="I19" s="415">
        <v>15</v>
      </c>
      <c r="J19" s="422"/>
      <c r="K19" s="393"/>
      <c r="L19" s="393"/>
      <c r="M19" s="393"/>
      <c r="N19" s="393"/>
      <c r="O19" s="393"/>
      <c r="P19" s="393"/>
      <c r="Q19" s="393"/>
      <c r="R19" s="393"/>
      <c r="S19" s="393"/>
      <c r="T19" s="394"/>
      <c r="U19" s="376"/>
      <c r="V19" s="395"/>
    </row>
    <row r="20" spans="1:24" ht="12.75" customHeight="1" x14ac:dyDescent="0.35">
      <c r="A20" s="367"/>
      <c r="B20" s="367"/>
      <c r="C20" s="367"/>
      <c r="D20" s="367"/>
      <c r="E20" s="367"/>
      <c r="F20" s="367"/>
      <c r="G20" s="367"/>
      <c r="H20" s="367"/>
      <c r="I20" s="421">
        <v>16</v>
      </c>
      <c r="J20" s="422"/>
      <c r="K20" s="393"/>
      <c r="L20" s="393"/>
      <c r="M20" s="393"/>
      <c r="N20" s="393"/>
      <c r="O20" s="393"/>
      <c r="P20" s="393"/>
      <c r="Q20" s="393"/>
      <c r="R20" s="393"/>
      <c r="S20" s="393"/>
      <c r="T20" s="394"/>
      <c r="U20" s="376"/>
      <c r="V20" s="395"/>
    </row>
    <row r="21" spans="1:24" ht="12.75" customHeight="1" x14ac:dyDescent="0.35">
      <c r="A21" s="367"/>
      <c r="B21" s="367"/>
      <c r="C21" s="367"/>
      <c r="D21" s="367"/>
      <c r="E21" s="367"/>
      <c r="F21" s="367"/>
      <c r="G21" s="367"/>
      <c r="H21" s="367"/>
      <c r="I21" s="415">
        <v>17</v>
      </c>
      <c r="J21" s="422"/>
      <c r="K21" s="393"/>
      <c r="L21" s="393"/>
      <c r="M21" s="393"/>
      <c r="N21" s="393"/>
      <c r="O21" s="393"/>
      <c r="P21" s="393"/>
      <c r="Q21" s="393"/>
      <c r="R21" s="393"/>
      <c r="S21" s="393"/>
      <c r="T21" s="394"/>
      <c r="U21" s="376"/>
      <c r="V21" s="395"/>
    </row>
    <row r="22" spans="1:24" ht="12.75" customHeight="1" x14ac:dyDescent="0.35">
      <c r="A22" s="367"/>
      <c r="B22" s="367"/>
      <c r="C22" s="367"/>
      <c r="D22" s="367"/>
      <c r="E22" s="367"/>
      <c r="F22" s="367"/>
      <c r="G22" s="367"/>
      <c r="H22" s="398"/>
      <c r="I22" s="421">
        <v>18</v>
      </c>
      <c r="J22" s="422"/>
      <c r="K22" s="393"/>
      <c r="L22" s="393"/>
      <c r="M22" s="393"/>
      <c r="N22" s="393"/>
      <c r="O22" s="393"/>
      <c r="P22" s="393"/>
      <c r="Q22" s="393"/>
      <c r="R22" s="393"/>
      <c r="S22" s="393"/>
      <c r="T22" s="394"/>
      <c r="U22" s="376"/>
      <c r="V22" s="395"/>
      <c r="X22" s="367"/>
    </row>
    <row r="23" spans="1:24" ht="12.75" customHeight="1" x14ac:dyDescent="0.35">
      <c r="A23" s="367"/>
      <c r="B23" s="367"/>
      <c r="C23" s="367"/>
      <c r="D23" s="367"/>
      <c r="E23" s="367"/>
      <c r="F23" s="367"/>
      <c r="G23" s="367"/>
      <c r="H23" s="367"/>
      <c r="I23" s="415">
        <v>19</v>
      </c>
      <c r="J23" s="422"/>
      <c r="K23" s="393"/>
      <c r="L23" s="393"/>
      <c r="M23" s="393"/>
      <c r="N23" s="393"/>
      <c r="O23" s="393"/>
      <c r="P23" s="393"/>
      <c r="Q23" s="393"/>
      <c r="R23" s="393"/>
      <c r="S23" s="393"/>
      <c r="T23" s="394"/>
      <c r="U23" s="376"/>
      <c r="V23" s="395"/>
      <c r="X23" s="367"/>
    </row>
    <row r="24" spans="1:24" ht="12.75" customHeight="1" x14ac:dyDescent="0.35">
      <c r="A24" s="367"/>
      <c r="B24" s="367"/>
      <c r="C24" s="367"/>
      <c r="D24" s="367"/>
      <c r="E24" s="367"/>
      <c r="F24" s="367"/>
      <c r="G24" s="367"/>
      <c r="H24" s="367"/>
      <c r="I24" s="421">
        <v>20</v>
      </c>
      <c r="J24" s="422"/>
      <c r="K24" s="393"/>
      <c r="L24" s="393"/>
      <c r="M24" s="393"/>
      <c r="N24" s="393"/>
      <c r="O24" s="393"/>
      <c r="P24" s="393"/>
      <c r="Q24" s="393"/>
      <c r="R24" s="393"/>
      <c r="S24" s="393"/>
      <c r="T24" s="394"/>
      <c r="U24" s="376"/>
      <c r="V24" s="395"/>
      <c r="X24" s="367"/>
    </row>
    <row r="25" spans="1:24" ht="12.75" customHeight="1" x14ac:dyDescent="0.35">
      <c r="A25" s="367"/>
      <c r="B25" s="367"/>
      <c r="C25" s="367"/>
      <c r="D25" s="367"/>
      <c r="E25" s="367"/>
      <c r="F25" s="367"/>
      <c r="G25" s="367"/>
      <c r="H25" s="367"/>
      <c r="I25" s="415">
        <v>21</v>
      </c>
      <c r="J25" s="422"/>
      <c r="K25" s="393"/>
      <c r="L25" s="393"/>
      <c r="M25" s="393"/>
      <c r="N25" s="393"/>
      <c r="O25" s="393"/>
      <c r="P25" s="393"/>
      <c r="Q25" s="393"/>
      <c r="R25" s="393"/>
      <c r="S25" s="393"/>
      <c r="T25" s="394"/>
      <c r="U25" s="376"/>
      <c r="V25" s="395"/>
      <c r="X25" s="367"/>
    </row>
    <row r="26" spans="1:24" ht="12.75" customHeight="1" x14ac:dyDescent="0.35">
      <c r="I26" s="421">
        <v>22</v>
      </c>
      <c r="J26" s="422"/>
      <c r="K26" s="393"/>
      <c r="L26" s="393"/>
      <c r="M26" s="393"/>
      <c r="N26" s="393"/>
      <c r="O26" s="393"/>
      <c r="P26" s="393"/>
      <c r="Q26" s="393"/>
      <c r="R26" s="393"/>
      <c r="S26" s="393"/>
      <c r="T26" s="394"/>
      <c r="U26" s="376"/>
      <c r="V26" s="395"/>
      <c r="X26" s="367"/>
    </row>
    <row r="27" spans="1:24" ht="12.75" customHeight="1" x14ac:dyDescent="0.35">
      <c r="I27" s="415">
        <v>23</v>
      </c>
      <c r="J27" s="422"/>
      <c r="K27" s="393"/>
      <c r="L27" s="393"/>
      <c r="M27" s="393"/>
      <c r="N27" s="393"/>
      <c r="O27" s="393"/>
      <c r="P27" s="393"/>
      <c r="Q27" s="393"/>
      <c r="R27" s="393"/>
      <c r="S27" s="393"/>
      <c r="T27" s="394"/>
      <c r="U27" s="376"/>
      <c r="V27" s="395"/>
      <c r="X27" s="367"/>
    </row>
    <row r="28" spans="1:24" ht="12.75" customHeight="1" x14ac:dyDescent="0.35">
      <c r="I28" s="421">
        <v>24</v>
      </c>
      <c r="J28" s="422"/>
      <c r="K28" s="393"/>
      <c r="L28" s="393"/>
      <c r="M28" s="393"/>
      <c r="N28" s="393"/>
      <c r="O28" s="393"/>
      <c r="P28" s="393"/>
      <c r="Q28" s="393"/>
      <c r="R28" s="393"/>
      <c r="S28" s="393"/>
      <c r="T28" s="394"/>
      <c r="U28" s="376"/>
      <c r="V28" s="395"/>
      <c r="X28" s="367"/>
    </row>
    <row r="29" spans="1:24" ht="12.75" customHeight="1" x14ac:dyDescent="0.35">
      <c r="I29" s="415">
        <v>25</v>
      </c>
      <c r="J29" s="422"/>
      <c r="K29" s="393"/>
      <c r="L29" s="393"/>
      <c r="M29" s="393"/>
      <c r="N29" s="393"/>
      <c r="O29" s="393"/>
      <c r="P29" s="393"/>
      <c r="Q29" s="393"/>
      <c r="R29" s="393"/>
      <c r="S29" s="393"/>
      <c r="T29" s="394"/>
      <c r="U29" s="376"/>
      <c r="V29" s="395"/>
      <c r="X29" s="367"/>
    </row>
    <row r="30" spans="1:24" ht="12.75" customHeight="1" x14ac:dyDescent="0.35">
      <c r="I30" s="421">
        <v>26</v>
      </c>
      <c r="J30" s="422"/>
      <c r="K30" s="393"/>
      <c r="L30" s="393"/>
      <c r="M30" s="393"/>
      <c r="N30" s="393"/>
      <c r="O30" s="393"/>
      <c r="P30" s="393"/>
      <c r="Q30" s="393"/>
      <c r="R30" s="393"/>
      <c r="S30" s="393"/>
      <c r="T30" s="394"/>
      <c r="U30" s="376"/>
      <c r="V30" s="395"/>
      <c r="X30" s="367"/>
    </row>
    <row r="31" spans="1:24" ht="12.75" customHeight="1" x14ac:dyDescent="0.35">
      <c r="I31" s="415">
        <v>27</v>
      </c>
      <c r="J31" s="422"/>
      <c r="K31" s="393"/>
      <c r="L31" s="393"/>
      <c r="M31" s="393"/>
      <c r="N31" s="393"/>
      <c r="O31" s="393"/>
      <c r="P31" s="393"/>
      <c r="Q31" s="393"/>
      <c r="R31" s="393"/>
      <c r="S31" s="393"/>
      <c r="T31" s="394"/>
      <c r="U31" s="376"/>
      <c r="V31" s="395"/>
    </row>
    <row r="32" spans="1:24" ht="12.75" customHeight="1" x14ac:dyDescent="0.35">
      <c r="I32" s="421">
        <v>28</v>
      </c>
      <c r="J32" s="422"/>
      <c r="K32" s="393"/>
      <c r="L32" s="393"/>
      <c r="M32" s="393"/>
      <c r="N32" s="393"/>
      <c r="O32" s="393"/>
      <c r="P32" s="393"/>
      <c r="Q32" s="393"/>
      <c r="R32" s="393"/>
      <c r="S32" s="393"/>
      <c r="T32" s="394"/>
      <c r="U32" s="376"/>
      <c r="V32" s="395"/>
    </row>
    <row r="33" spans="2:22" ht="12.75" customHeight="1" x14ac:dyDescent="0.35">
      <c r="I33" s="415">
        <v>29</v>
      </c>
      <c r="J33" s="422"/>
      <c r="K33" s="393"/>
      <c r="L33" s="393"/>
      <c r="M33" s="393"/>
      <c r="N33" s="393"/>
      <c r="O33" s="393"/>
      <c r="P33" s="393"/>
      <c r="Q33" s="393"/>
      <c r="R33" s="393"/>
      <c r="S33" s="393"/>
      <c r="T33" s="394"/>
      <c r="U33" s="376"/>
      <c r="V33" s="395"/>
    </row>
    <row r="34" spans="2:22" ht="12.75" customHeight="1" x14ac:dyDescent="0.35">
      <c r="I34" s="421">
        <v>30</v>
      </c>
      <c r="J34" s="422"/>
      <c r="K34" s="393"/>
      <c r="L34" s="393"/>
      <c r="M34" s="393"/>
      <c r="N34" s="393"/>
      <c r="O34" s="393"/>
      <c r="P34" s="393"/>
      <c r="Q34" s="393"/>
      <c r="R34" s="393"/>
      <c r="S34" s="393"/>
      <c r="T34" s="394"/>
      <c r="U34" s="376"/>
      <c r="V34" s="395"/>
    </row>
    <row r="35" spans="2:22" ht="12.75" customHeight="1" thickBot="1" x14ac:dyDescent="0.4">
      <c r="I35" s="415">
        <v>31</v>
      </c>
      <c r="J35" s="422"/>
      <c r="K35" s="393"/>
      <c r="L35" s="393"/>
      <c r="M35" s="393"/>
      <c r="N35" s="393"/>
      <c r="O35" s="393"/>
      <c r="P35" s="393"/>
      <c r="Q35" s="393"/>
      <c r="R35" s="393"/>
      <c r="S35" s="393"/>
      <c r="T35" s="394"/>
      <c r="U35" s="376"/>
      <c r="V35" s="395"/>
    </row>
    <row r="36" spans="2:22" ht="12.75" customHeight="1" x14ac:dyDescent="0.35">
      <c r="B36" s="367"/>
      <c r="C36" s="367"/>
      <c r="D36" s="416" t="s">
        <v>129</v>
      </c>
      <c r="E36" s="425">
        <f>MAX(J5:T44)</f>
        <v>178.21380810924103</v>
      </c>
      <c r="I36" s="421">
        <v>32</v>
      </c>
      <c r="J36" s="422"/>
      <c r="K36" s="393"/>
      <c r="L36" s="393"/>
      <c r="M36" s="393"/>
      <c r="N36" s="393"/>
      <c r="O36" s="393"/>
      <c r="P36" s="393"/>
      <c r="Q36" s="393"/>
      <c r="R36" s="393"/>
      <c r="S36" s="393"/>
      <c r="T36" s="394"/>
      <c r="U36" s="376"/>
      <c r="V36" s="395"/>
    </row>
    <row r="37" spans="2:22" ht="12.75" customHeight="1" thickBot="1" x14ac:dyDescent="0.4">
      <c r="D37" s="426" t="s">
        <v>130</v>
      </c>
      <c r="E37" s="427">
        <f>MIN(J5:T44)</f>
        <v>0</v>
      </c>
      <c r="I37" s="415">
        <v>33</v>
      </c>
      <c r="J37" s="422"/>
      <c r="K37" s="393"/>
      <c r="L37" s="393"/>
      <c r="M37" s="393"/>
      <c r="N37" s="393"/>
      <c r="O37" s="393"/>
      <c r="P37" s="393"/>
      <c r="Q37" s="393"/>
      <c r="R37" s="393"/>
      <c r="S37" s="393"/>
      <c r="T37" s="394"/>
      <c r="U37" s="376"/>
      <c r="V37" s="395"/>
    </row>
    <row r="38" spans="2:22" ht="12.75" customHeight="1" x14ac:dyDescent="0.35">
      <c r="I38" s="421">
        <v>34</v>
      </c>
      <c r="J38" s="422"/>
      <c r="K38" s="393"/>
      <c r="L38" s="393"/>
      <c r="M38" s="393"/>
      <c r="N38" s="393"/>
      <c r="O38" s="393"/>
      <c r="P38" s="393"/>
      <c r="Q38" s="393"/>
      <c r="R38" s="393"/>
      <c r="S38" s="393"/>
      <c r="T38" s="394"/>
      <c r="U38" s="376"/>
      <c r="V38" s="395"/>
    </row>
    <row r="39" spans="2:22" x14ac:dyDescent="0.35">
      <c r="I39" s="415">
        <v>35</v>
      </c>
      <c r="J39" s="422"/>
      <c r="K39" s="393"/>
      <c r="L39" s="393"/>
      <c r="M39" s="393"/>
      <c r="N39" s="393"/>
      <c r="O39" s="393"/>
      <c r="P39" s="393"/>
      <c r="Q39" s="393"/>
      <c r="R39" s="393"/>
      <c r="S39" s="393"/>
      <c r="T39" s="394"/>
      <c r="U39" s="376"/>
      <c r="V39" s="395"/>
    </row>
    <row r="40" spans="2:22" x14ac:dyDescent="0.35">
      <c r="I40" s="421">
        <v>36</v>
      </c>
      <c r="J40" s="422"/>
      <c r="K40" s="393"/>
      <c r="L40" s="393"/>
      <c r="M40" s="393"/>
      <c r="N40" s="393"/>
      <c r="O40" s="393"/>
      <c r="P40" s="393"/>
      <c r="Q40" s="393"/>
      <c r="R40" s="393"/>
      <c r="S40" s="393"/>
      <c r="T40" s="394"/>
      <c r="U40" s="376"/>
      <c r="V40" s="395"/>
    </row>
    <row r="41" spans="2:22" x14ac:dyDescent="0.35">
      <c r="I41" s="415">
        <v>37</v>
      </c>
      <c r="J41" s="422"/>
      <c r="K41" s="393"/>
      <c r="L41" s="393"/>
      <c r="M41" s="393"/>
      <c r="N41" s="393"/>
      <c r="O41" s="393"/>
      <c r="P41" s="393"/>
      <c r="Q41" s="393"/>
      <c r="R41" s="393"/>
      <c r="S41" s="393"/>
      <c r="T41" s="394"/>
      <c r="U41" s="376"/>
      <c r="V41" s="395"/>
    </row>
    <row r="42" spans="2:22" x14ac:dyDescent="0.35">
      <c r="I42" s="421">
        <v>38</v>
      </c>
      <c r="J42" s="422"/>
      <c r="K42" s="393"/>
      <c r="L42" s="393"/>
      <c r="M42" s="393"/>
      <c r="N42" s="393"/>
      <c r="O42" s="393"/>
      <c r="P42" s="393"/>
      <c r="Q42" s="393"/>
      <c r="R42" s="393"/>
      <c r="S42" s="393"/>
      <c r="T42" s="394"/>
      <c r="U42" s="376"/>
      <c r="V42" s="395"/>
    </row>
    <row r="43" spans="2:22" x14ac:dyDescent="0.35">
      <c r="I43" s="415">
        <v>39</v>
      </c>
      <c r="J43" s="422"/>
      <c r="K43" s="393"/>
      <c r="L43" s="393"/>
      <c r="M43" s="393"/>
      <c r="N43" s="393"/>
      <c r="O43" s="393"/>
      <c r="P43" s="393"/>
      <c r="Q43" s="393"/>
      <c r="R43" s="393"/>
      <c r="S43" s="393"/>
      <c r="T43" s="394"/>
      <c r="U43" s="376"/>
      <c r="V43" s="395"/>
    </row>
    <row r="44" spans="2:22" ht="13.15" thickBot="1" x14ac:dyDescent="0.4">
      <c r="I44" s="421">
        <v>40</v>
      </c>
      <c r="J44" s="422"/>
      <c r="K44" s="393"/>
      <c r="L44" s="393"/>
      <c r="M44" s="393"/>
      <c r="N44" s="393"/>
      <c r="O44" s="393"/>
      <c r="P44" s="393"/>
      <c r="Q44" s="393"/>
      <c r="R44" s="393"/>
      <c r="S44" s="393"/>
      <c r="T44" s="394"/>
      <c r="U44" s="376"/>
      <c r="V44" s="407"/>
    </row>
    <row r="45" spans="2:22" x14ac:dyDescent="0.35">
      <c r="I45" s="398"/>
      <c r="J45" s="398"/>
    </row>
    <row r="46" spans="2:22" x14ac:dyDescent="0.35">
      <c r="I46" s="398"/>
      <c r="J46" s="398"/>
    </row>
    <row r="47" spans="2:22" x14ac:dyDescent="0.35">
      <c r="I47" s="398"/>
      <c r="J47" s="398"/>
    </row>
    <row r="48" spans="2:22" x14ac:dyDescent="0.35">
      <c r="I48" s="398"/>
      <c r="J48" s="398"/>
    </row>
    <row r="49" spans="9:10" x14ac:dyDescent="0.35">
      <c r="I49" s="398"/>
      <c r="J49" s="398"/>
    </row>
    <row r="50" spans="9:10" x14ac:dyDescent="0.35">
      <c r="I50" s="398"/>
      <c r="J50" s="398"/>
    </row>
    <row r="51" spans="9:10" x14ac:dyDescent="0.35">
      <c r="I51" s="398"/>
      <c r="J51" s="398"/>
    </row>
    <row r="52" spans="9:10" x14ac:dyDescent="0.35">
      <c r="I52" s="398"/>
      <c r="J52" s="398"/>
    </row>
    <row r="53" spans="9:10" x14ac:dyDescent="0.35">
      <c r="I53" s="398"/>
      <c r="J53" s="398"/>
    </row>
    <row r="54" spans="9:10" x14ac:dyDescent="0.35">
      <c r="I54" s="398"/>
      <c r="J54" s="398"/>
    </row>
    <row r="55" spans="9:10" x14ac:dyDescent="0.35">
      <c r="I55" s="398"/>
      <c r="J55" s="398"/>
    </row>
    <row r="73" spans="1:34" x14ac:dyDescent="0.35">
      <c r="A73" s="398"/>
      <c r="B73" s="398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398"/>
      <c r="AE73" s="398"/>
      <c r="AF73" s="398"/>
      <c r="AG73" s="398"/>
      <c r="AH73" s="398"/>
    </row>
    <row r="74" spans="1:34" x14ac:dyDescent="0.35">
      <c r="A74" s="398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  <c r="AH74" s="398"/>
    </row>
    <row r="75" spans="1:34" x14ac:dyDescent="0.35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398"/>
      <c r="AE75" s="398"/>
      <c r="AF75" s="398"/>
      <c r="AG75" s="398"/>
      <c r="AH75" s="398"/>
    </row>
    <row r="76" spans="1:34" x14ac:dyDescent="0.35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  <c r="AA76" s="398"/>
      <c r="AB76" s="398"/>
      <c r="AC76" s="398"/>
      <c r="AD76" s="398"/>
      <c r="AE76" s="398"/>
      <c r="AF76" s="398"/>
      <c r="AG76" s="398"/>
      <c r="AH76" s="398"/>
    </row>
    <row r="77" spans="1:34" x14ac:dyDescent="0.35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398"/>
      <c r="AE77" s="398"/>
      <c r="AF77" s="398"/>
      <c r="AG77" s="398"/>
      <c r="AH77" s="398"/>
    </row>
    <row r="78" spans="1:34" x14ac:dyDescent="0.35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398"/>
      <c r="AD78" s="398"/>
      <c r="AE78" s="398"/>
      <c r="AF78" s="398"/>
      <c r="AG78" s="398"/>
      <c r="AH78" s="398"/>
    </row>
    <row r="79" spans="1:34" x14ac:dyDescent="0.35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98"/>
      <c r="AA79" s="398"/>
      <c r="AB79" s="398"/>
      <c r="AC79" s="398"/>
      <c r="AD79" s="398"/>
      <c r="AE79" s="398"/>
      <c r="AF79" s="398"/>
      <c r="AG79" s="398"/>
      <c r="AH79" s="398"/>
    </row>
    <row r="80" spans="1:34" x14ac:dyDescent="0.35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  <c r="AA80" s="398"/>
      <c r="AB80" s="398"/>
      <c r="AC80" s="398"/>
      <c r="AD80" s="398"/>
      <c r="AE80" s="398"/>
      <c r="AF80" s="398"/>
      <c r="AG80" s="398"/>
      <c r="AH80" s="398"/>
    </row>
    <row r="81" spans="1:34" x14ac:dyDescent="0.35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8"/>
      <c r="AA81" s="398"/>
      <c r="AB81" s="398"/>
      <c r="AC81" s="398"/>
      <c r="AD81" s="398"/>
      <c r="AE81" s="398"/>
      <c r="AF81" s="398"/>
      <c r="AG81" s="398"/>
      <c r="AH81" s="398"/>
    </row>
    <row r="82" spans="1:34" x14ac:dyDescent="0.35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98"/>
      <c r="AA82" s="398"/>
      <c r="AB82" s="398"/>
      <c r="AC82" s="398"/>
      <c r="AD82" s="398"/>
      <c r="AE82" s="398"/>
      <c r="AF82" s="398"/>
      <c r="AG82" s="398"/>
      <c r="AH82" s="398"/>
    </row>
    <row r="83" spans="1:34" x14ac:dyDescent="0.35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  <c r="AA83" s="398"/>
      <c r="AB83" s="398"/>
      <c r="AC83" s="398"/>
      <c r="AD83" s="398"/>
      <c r="AE83" s="398"/>
      <c r="AF83" s="398"/>
      <c r="AG83" s="398"/>
      <c r="AH83" s="398"/>
    </row>
    <row r="84" spans="1:34" x14ac:dyDescent="0.35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398"/>
      <c r="AA84" s="398"/>
      <c r="AB84" s="398"/>
      <c r="AC84" s="398"/>
      <c r="AD84" s="398"/>
      <c r="AE84" s="398"/>
      <c r="AF84" s="398"/>
      <c r="AG84" s="398"/>
      <c r="AH84" s="398"/>
    </row>
    <row r="85" spans="1:34" x14ac:dyDescent="0.35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  <c r="AA85" s="398"/>
      <c r="AB85" s="398"/>
      <c r="AC85" s="398"/>
      <c r="AD85" s="398"/>
      <c r="AE85" s="398"/>
      <c r="AF85" s="398"/>
      <c r="AG85" s="398"/>
      <c r="AH85" s="398"/>
    </row>
    <row r="86" spans="1:34" x14ac:dyDescent="0.35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  <c r="AA86" s="398"/>
      <c r="AB86" s="398"/>
      <c r="AC86" s="398"/>
      <c r="AD86" s="398"/>
      <c r="AE86" s="398"/>
      <c r="AF86" s="398"/>
      <c r="AG86" s="398"/>
      <c r="AH86" s="398"/>
    </row>
    <row r="87" spans="1:34" x14ac:dyDescent="0.35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  <c r="AA87" s="398"/>
      <c r="AB87" s="398"/>
      <c r="AC87" s="398"/>
      <c r="AD87" s="398"/>
      <c r="AE87" s="398"/>
      <c r="AF87" s="398"/>
      <c r="AG87" s="398"/>
      <c r="AH87" s="398"/>
    </row>
    <row r="88" spans="1:34" x14ac:dyDescent="0.35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  <c r="AA88" s="398"/>
      <c r="AB88" s="398"/>
      <c r="AC88" s="398"/>
      <c r="AD88" s="398"/>
      <c r="AE88" s="398"/>
      <c r="AF88" s="398"/>
      <c r="AG88" s="398"/>
      <c r="AH88" s="398"/>
    </row>
    <row r="89" spans="1:34" x14ac:dyDescent="0.35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  <c r="AA89" s="398"/>
      <c r="AB89" s="398"/>
      <c r="AC89" s="398"/>
      <c r="AD89" s="398"/>
      <c r="AE89" s="398"/>
      <c r="AF89" s="398"/>
      <c r="AG89" s="398"/>
      <c r="AH89" s="398"/>
    </row>
    <row r="90" spans="1:34" x14ac:dyDescent="0.35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  <c r="AB90" s="398"/>
      <c r="AC90" s="398"/>
      <c r="AD90" s="398"/>
      <c r="AE90" s="398"/>
      <c r="AF90" s="398"/>
      <c r="AG90" s="398"/>
      <c r="AH90" s="398"/>
    </row>
    <row r="91" spans="1:34" x14ac:dyDescent="0.35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  <c r="AA91" s="398"/>
      <c r="AB91" s="398"/>
      <c r="AC91" s="398"/>
      <c r="AD91" s="398"/>
      <c r="AE91" s="398"/>
      <c r="AF91" s="398"/>
      <c r="AG91" s="398"/>
      <c r="AH91" s="398"/>
    </row>
    <row r="92" spans="1:34" x14ac:dyDescent="0.35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  <c r="AA92" s="398"/>
      <c r="AB92" s="398"/>
      <c r="AC92" s="398"/>
      <c r="AD92" s="398"/>
      <c r="AE92" s="398"/>
      <c r="AF92" s="398"/>
      <c r="AG92" s="398"/>
      <c r="AH92" s="398"/>
    </row>
    <row r="93" spans="1:34" x14ac:dyDescent="0.35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  <c r="AA93" s="398"/>
      <c r="AB93" s="398"/>
      <c r="AC93" s="398"/>
      <c r="AD93" s="398"/>
      <c r="AE93" s="398"/>
      <c r="AF93" s="398"/>
      <c r="AG93" s="398"/>
      <c r="AH93" s="398"/>
    </row>
    <row r="94" spans="1:34" x14ac:dyDescent="0.35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398"/>
      <c r="AC94" s="398"/>
      <c r="AD94" s="398"/>
      <c r="AE94" s="398"/>
      <c r="AF94" s="398"/>
      <c r="AG94" s="398"/>
      <c r="AH94" s="398"/>
    </row>
    <row r="95" spans="1:34" x14ac:dyDescent="0.35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  <c r="AA95" s="398"/>
      <c r="AB95" s="398"/>
      <c r="AC95" s="398"/>
      <c r="AD95" s="398"/>
      <c r="AE95" s="398"/>
      <c r="AF95" s="398"/>
      <c r="AG95" s="398"/>
      <c r="AH95" s="398"/>
    </row>
    <row r="96" spans="1:34" x14ac:dyDescent="0.35">
      <c r="A96" s="398"/>
      <c r="B96" s="398"/>
      <c r="C96" s="398"/>
      <c r="D96" s="398"/>
      <c r="E96" s="398"/>
      <c r="F96" s="398"/>
      <c r="G96" s="398"/>
      <c r="H96" s="398"/>
      <c r="I96" s="398"/>
      <c r="J96" s="398"/>
      <c r="K96" s="398"/>
      <c r="L96" s="398"/>
      <c r="M96" s="398"/>
      <c r="N96" s="398"/>
      <c r="O96" s="398"/>
      <c r="P96" s="398"/>
      <c r="Q96" s="398"/>
      <c r="R96" s="398"/>
      <c r="S96" s="398"/>
      <c r="T96" s="398"/>
      <c r="U96" s="398"/>
      <c r="V96" s="398"/>
      <c r="W96" s="398"/>
      <c r="X96" s="398"/>
      <c r="Y96" s="398"/>
      <c r="Z96" s="398"/>
      <c r="AA96" s="398"/>
      <c r="AB96" s="398"/>
      <c r="AC96" s="398"/>
      <c r="AD96" s="398"/>
      <c r="AE96" s="398"/>
      <c r="AF96" s="398"/>
      <c r="AG96" s="398"/>
      <c r="AH96" s="398"/>
    </row>
    <row r="97" spans="1:34" x14ac:dyDescent="0.35">
      <c r="A97" s="398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398"/>
      <c r="R97" s="398"/>
      <c r="S97" s="398"/>
      <c r="T97" s="398"/>
      <c r="U97" s="398"/>
      <c r="V97" s="398"/>
      <c r="W97" s="398"/>
      <c r="X97" s="398"/>
      <c r="Y97" s="398"/>
      <c r="Z97" s="398"/>
      <c r="AA97" s="398"/>
      <c r="AB97" s="398"/>
      <c r="AC97" s="398"/>
      <c r="AD97" s="398"/>
      <c r="AE97" s="398"/>
      <c r="AF97" s="398"/>
      <c r="AG97" s="398"/>
      <c r="AH97" s="398"/>
    </row>
    <row r="98" spans="1:34" x14ac:dyDescent="0.35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398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398"/>
      <c r="AA98" s="398"/>
      <c r="AB98" s="398"/>
      <c r="AC98" s="398"/>
      <c r="AD98" s="398"/>
      <c r="AE98" s="398"/>
      <c r="AF98" s="398"/>
      <c r="AG98" s="398"/>
      <c r="AH98" s="398"/>
    </row>
    <row r="99" spans="1:34" x14ac:dyDescent="0.35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398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98"/>
      <c r="AA99" s="398"/>
      <c r="AB99" s="398"/>
      <c r="AC99" s="398"/>
      <c r="AD99" s="398"/>
      <c r="AE99" s="398"/>
      <c r="AF99" s="398"/>
      <c r="AG99" s="398"/>
      <c r="AH99" s="398"/>
    </row>
    <row r="100" spans="1:34" x14ac:dyDescent="0.35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98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398"/>
      <c r="AA100" s="398"/>
      <c r="AB100" s="398"/>
      <c r="AC100" s="398"/>
      <c r="AD100" s="398"/>
      <c r="AE100" s="398"/>
      <c r="AF100" s="398"/>
      <c r="AG100" s="398"/>
      <c r="AH100" s="398"/>
    </row>
    <row r="101" spans="1:34" x14ac:dyDescent="0.35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8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398"/>
      <c r="AA101" s="398"/>
      <c r="AB101" s="398"/>
      <c r="AC101" s="398"/>
      <c r="AD101" s="398"/>
      <c r="AE101" s="398"/>
      <c r="AF101" s="398"/>
      <c r="AG101" s="398"/>
      <c r="AH101" s="398"/>
    </row>
    <row r="102" spans="1:34" x14ac:dyDescent="0.35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398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98"/>
      <c r="AA102" s="398"/>
      <c r="AB102" s="398"/>
      <c r="AC102" s="398"/>
      <c r="AD102" s="398"/>
      <c r="AE102" s="398"/>
      <c r="AF102" s="398"/>
      <c r="AG102" s="398"/>
      <c r="AH102" s="398"/>
    </row>
    <row r="103" spans="1:34" x14ac:dyDescent="0.35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8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  <c r="AA103" s="398"/>
      <c r="AB103" s="398"/>
      <c r="AC103" s="398"/>
      <c r="AD103" s="398"/>
      <c r="AE103" s="398"/>
      <c r="AF103" s="398"/>
      <c r="AG103" s="398"/>
      <c r="AH103" s="398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Z100"/>
  <sheetViews>
    <sheetView zoomScale="60" zoomScaleNormal="60" workbookViewId="0">
      <selection activeCell="D45" sqref="D45"/>
    </sheetView>
  </sheetViews>
  <sheetFormatPr baseColWidth="10" defaultColWidth="11.46484375" defaultRowHeight="12.75" x14ac:dyDescent="0.35"/>
  <cols>
    <col min="1" max="1" width="6.53125" style="368" customWidth="1"/>
    <col min="2" max="3" width="9.46484375" style="368" customWidth="1"/>
    <col min="4" max="4" width="12.53125" style="368" bestFit="1" customWidth="1"/>
    <col min="5" max="5" width="6.53125" style="368" customWidth="1"/>
    <col min="6" max="6" width="12.46484375" style="368" bestFit="1" customWidth="1"/>
    <col min="7" max="7" width="12.46484375" style="368" customWidth="1"/>
    <col min="8" max="8" width="3.53125" style="368" customWidth="1"/>
    <col min="9" max="9" width="8.796875" style="368" customWidth="1"/>
    <col min="10" max="13" width="12.53125" style="368" bestFit="1" customWidth="1"/>
    <col min="14" max="15" width="12.73046875" style="368" bestFit="1" customWidth="1"/>
    <col min="16" max="16" width="12.19921875" style="368" bestFit="1" customWidth="1"/>
    <col min="17" max="18" width="12.73046875" style="368" bestFit="1" customWidth="1"/>
    <col min="19" max="19" width="12.19921875" style="368" bestFit="1" customWidth="1"/>
    <col min="20" max="20" width="14.46484375" style="368" bestFit="1" customWidth="1"/>
    <col min="21" max="21" width="12.46484375" style="368" bestFit="1" customWidth="1"/>
    <col min="22" max="22" width="12.53125" style="368" bestFit="1" customWidth="1"/>
    <col min="23" max="23" width="12.19921875" style="368" bestFit="1" customWidth="1"/>
    <col min="24" max="24" width="14.46484375" style="368" bestFit="1" customWidth="1"/>
    <col min="25" max="26" width="14.53125" style="368" bestFit="1" customWidth="1"/>
    <col min="27" max="27" width="11.53125" style="368" bestFit="1" customWidth="1"/>
    <col min="28" max="28" width="14.796875" style="368" bestFit="1" customWidth="1"/>
    <col min="29" max="30" width="11.53125" style="368" bestFit="1" customWidth="1"/>
    <col min="31" max="16384" width="11.46484375" style="368"/>
  </cols>
  <sheetData>
    <row r="1" spans="1:52" ht="12.75" customHeight="1" thickBot="1" x14ac:dyDescent="0.4">
      <c r="A1" s="367"/>
      <c r="B1" s="367"/>
      <c r="C1" s="367"/>
      <c r="D1" s="367"/>
      <c r="E1" s="367"/>
      <c r="F1" s="367"/>
      <c r="G1" s="367"/>
      <c r="H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</row>
    <row r="2" spans="1:52" ht="15.4" thickBot="1" x14ac:dyDescent="0.45">
      <c r="A2" s="367"/>
      <c r="B2" s="370" t="s">
        <v>131</v>
      </c>
      <c r="C2" s="428"/>
      <c r="D2" s="429" t="s">
        <v>118</v>
      </c>
      <c r="E2" s="430">
        <v>1</v>
      </c>
      <c r="F2" s="431" t="s">
        <v>119</v>
      </c>
      <c r="G2" s="430">
        <v>1</v>
      </c>
      <c r="H2" s="367"/>
      <c r="I2" s="374" t="s">
        <v>120</v>
      </c>
      <c r="J2" s="375"/>
      <c r="K2" s="375"/>
      <c r="N2" s="367"/>
    </row>
    <row r="3" spans="1:52" ht="12.75" customHeight="1" thickBot="1" x14ac:dyDescent="0.4">
      <c r="A3" s="367"/>
      <c r="B3" s="367"/>
      <c r="C3" s="367"/>
      <c r="D3" s="367"/>
      <c r="E3" s="367"/>
      <c r="F3" s="367"/>
      <c r="G3" s="367"/>
      <c r="H3" s="367"/>
    </row>
    <row r="4" spans="1:52" s="437" customFormat="1" ht="12.75" customHeight="1" thickBot="1" x14ac:dyDescent="0.5">
      <c r="A4" s="432"/>
      <c r="B4" s="432"/>
      <c r="C4" s="432"/>
      <c r="D4" s="432"/>
      <c r="E4" s="432"/>
      <c r="F4" s="432"/>
      <c r="G4" s="432"/>
      <c r="H4" s="432"/>
      <c r="I4" s="433" t="s">
        <v>74</v>
      </c>
      <c r="J4" s="434">
        <v>0</v>
      </c>
      <c r="K4" s="435">
        <v>0.1</v>
      </c>
      <c r="L4" s="435">
        <v>0.2</v>
      </c>
      <c r="M4" s="435">
        <v>0.3</v>
      </c>
      <c r="N4" s="435">
        <v>0.4</v>
      </c>
      <c r="O4" s="435">
        <v>0.5</v>
      </c>
      <c r="P4" s="435">
        <v>0.6</v>
      </c>
      <c r="Q4" s="435">
        <v>0.7</v>
      </c>
      <c r="R4" s="435">
        <v>0.8</v>
      </c>
      <c r="S4" s="435">
        <v>0.9</v>
      </c>
      <c r="T4" s="436">
        <v>1</v>
      </c>
      <c r="U4" s="413"/>
      <c r="V4" s="381" t="s">
        <v>52</v>
      </c>
    </row>
    <row r="5" spans="1:52" ht="12.75" customHeight="1" x14ac:dyDescent="0.35">
      <c r="A5" s="367"/>
      <c r="B5" s="367"/>
      <c r="C5" s="414" t="s">
        <v>132</v>
      </c>
      <c r="D5" s="383">
        <f>MAX(MAX(J5:T44),ABS(MIN(J5:T44)))</f>
        <v>695.94716851364512</v>
      </c>
      <c r="E5" s="367"/>
      <c r="F5" s="367"/>
      <c r="G5" s="367"/>
      <c r="H5" s="367"/>
      <c r="I5" s="391">
        <v>1</v>
      </c>
      <c r="J5" s="438">
        <v>0</v>
      </c>
      <c r="K5" s="417">
        <v>0</v>
      </c>
      <c r="L5" s="417">
        <v>0</v>
      </c>
      <c r="M5" s="417">
        <v>0</v>
      </c>
      <c r="N5" s="417">
        <v>0</v>
      </c>
      <c r="O5" s="417">
        <v>0</v>
      </c>
      <c r="P5" s="417">
        <v>0</v>
      </c>
      <c r="Q5" s="417">
        <v>0</v>
      </c>
      <c r="R5" s="417">
        <v>0</v>
      </c>
      <c r="S5" s="417">
        <v>0</v>
      </c>
      <c r="T5" s="418">
        <v>0</v>
      </c>
      <c r="U5" s="376"/>
      <c r="V5" s="419">
        <v>6</v>
      </c>
    </row>
    <row r="6" spans="1:52" ht="12.75" customHeight="1" x14ac:dyDescent="0.35">
      <c r="A6" s="367"/>
      <c r="B6" s="367"/>
      <c r="C6" s="420" t="s">
        <v>37</v>
      </c>
      <c r="D6" s="390">
        <f>IF(D9&lt;0.000001,1,D7/D9)</f>
        <v>6.1478102795928099E-3</v>
      </c>
      <c r="E6" s="367"/>
      <c r="F6" s="367"/>
      <c r="G6" s="367"/>
      <c r="H6" s="367"/>
      <c r="I6" s="391">
        <v>2</v>
      </c>
      <c r="J6" s="392">
        <v>0</v>
      </c>
      <c r="K6" s="393">
        <v>0</v>
      </c>
      <c r="L6" s="393">
        <v>0</v>
      </c>
      <c r="M6" s="393">
        <v>0</v>
      </c>
      <c r="N6" s="393">
        <v>0</v>
      </c>
      <c r="O6" s="393">
        <v>0</v>
      </c>
      <c r="P6" s="393">
        <v>0</v>
      </c>
      <c r="Q6" s="393">
        <v>0</v>
      </c>
      <c r="R6" s="393">
        <v>0</v>
      </c>
      <c r="S6" s="393">
        <v>0</v>
      </c>
      <c r="T6" s="394">
        <v>0</v>
      </c>
      <c r="U6" s="376"/>
      <c r="V6" s="395">
        <v>6</v>
      </c>
    </row>
    <row r="7" spans="1:52" ht="12.75" customHeight="1" x14ac:dyDescent="0.35">
      <c r="A7" s="367"/>
      <c r="B7" s="367"/>
      <c r="C7" s="420" t="s">
        <v>36</v>
      </c>
      <c r="D7" s="390">
        <v>0.3</v>
      </c>
      <c r="E7" s="367"/>
      <c r="F7" s="367"/>
      <c r="G7" s="367"/>
      <c r="H7" s="367"/>
      <c r="I7" s="391">
        <v>3</v>
      </c>
      <c r="J7" s="392">
        <v>0</v>
      </c>
      <c r="K7" s="393">
        <v>0</v>
      </c>
      <c r="L7" s="393">
        <v>0</v>
      </c>
      <c r="M7" s="393">
        <v>0</v>
      </c>
      <c r="N7" s="393">
        <v>0</v>
      </c>
      <c r="O7" s="393">
        <v>0</v>
      </c>
      <c r="P7" s="393">
        <v>0</v>
      </c>
      <c r="Q7" s="393">
        <v>0</v>
      </c>
      <c r="R7" s="393">
        <v>0</v>
      </c>
      <c r="S7" s="393">
        <v>0</v>
      </c>
      <c r="T7" s="394">
        <v>0</v>
      </c>
      <c r="U7" s="376"/>
      <c r="V7" s="395">
        <v>6</v>
      </c>
    </row>
    <row r="8" spans="1:52" ht="12.75" customHeight="1" x14ac:dyDescent="0.35">
      <c r="A8" s="367"/>
      <c r="B8" s="367"/>
      <c r="C8" s="423" t="s">
        <v>122</v>
      </c>
      <c r="D8" s="390">
        <f>PlotData!CB5</f>
        <v>14.261837188805655</v>
      </c>
      <c r="E8" s="367"/>
      <c r="F8" s="367"/>
      <c r="G8" s="367"/>
      <c r="H8" s="367"/>
      <c r="I8" s="391">
        <v>4</v>
      </c>
      <c r="J8" s="392">
        <v>0</v>
      </c>
      <c r="K8" s="393">
        <v>0</v>
      </c>
      <c r="L8" s="393">
        <v>0</v>
      </c>
      <c r="M8" s="393">
        <v>0</v>
      </c>
      <c r="N8" s="393">
        <v>0</v>
      </c>
      <c r="O8" s="393">
        <v>0</v>
      </c>
      <c r="P8" s="393">
        <v>0</v>
      </c>
      <c r="Q8" s="393">
        <v>0</v>
      </c>
      <c r="R8" s="393">
        <v>0</v>
      </c>
      <c r="S8" s="393">
        <v>0</v>
      </c>
      <c r="T8" s="394">
        <v>0</v>
      </c>
      <c r="U8" s="376"/>
      <c r="V8" s="395">
        <v>6</v>
      </c>
    </row>
    <row r="9" spans="1:52" ht="12.75" customHeight="1" thickBot="1" x14ac:dyDescent="0.4">
      <c r="A9" s="367"/>
      <c r="B9" s="367"/>
      <c r="C9" s="424" t="s">
        <v>128</v>
      </c>
      <c r="D9" s="397">
        <f>D5/MAX(0.0001,D8)</f>
        <v>48.797862386194197</v>
      </c>
      <c r="E9" s="367"/>
      <c r="F9" s="367"/>
      <c r="G9" s="367"/>
      <c r="H9" s="367"/>
      <c r="I9" s="391">
        <v>5</v>
      </c>
      <c r="J9" s="392">
        <v>-695.94716851364512</v>
      </c>
      <c r="K9" s="393">
        <v>-556.75773481091608</v>
      </c>
      <c r="L9" s="393">
        <v>-417.56830110818709</v>
      </c>
      <c r="M9" s="393">
        <v>-278.37886740545798</v>
      </c>
      <c r="N9" s="393">
        <v>-139.18943370272899</v>
      </c>
      <c r="O9" s="393">
        <v>0</v>
      </c>
      <c r="P9" s="393">
        <v>139.18943370272899</v>
      </c>
      <c r="Q9" s="393">
        <v>278.37886740545798</v>
      </c>
      <c r="R9" s="393">
        <v>417.56830110818709</v>
      </c>
      <c r="S9" s="393">
        <v>556.75773481091596</v>
      </c>
      <c r="T9" s="394">
        <v>695.94716851364501</v>
      </c>
      <c r="U9" s="376"/>
      <c r="V9" s="395">
        <v>7.810249675906654</v>
      </c>
    </row>
    <row r="10" spans="1:52" ht="12.75" customHeight="1" x14ac:dyDescent="0.35">
      <c r="A10" s="367"/>
      <c r="B10" s="367"/>
      <c r="C10" s="367"/>
      <c r="E10" s="367"/>
      <c r="F10" s="367"/>
      <c r="G10" s="367"/>
      <c r="H10" s="367"/>
      <c r="I10" s="391">
        <v>6</v>
      </c>
      <c r="J10" s="392">
        <v>0</v>
      </c>
      <c r="K10" s="393">
        <v>0</v>
      </c>
      <c r="L10" s="393">
        <v>0</v>
      </c>
      <c r="M10" s="393">
        <v>0</v>
      </c>
      <c r="N10" s="393">
        <v>0</v>
      </c>
      <c r="O10" s="393">
        <v>0</v>
      </c>
      <c r="P10" s="393">
        <v>0</v>
      </c>
      <c r="Q10" s="393">
        <v>0</v>
      </c>
      <c r="R10" s="393">
        <v>0</v>
      </c>
      <c r="S10" s="393">
        <v>0</v>
      </c>
      <c r="T10" s="394">
        <v>0</v>
      </c>
      <c r="U10" s="376"/>
      <c r="V10" s="395">
        <v>8.4852813742385695</v>
      </c>
    </row>
    <row r="11" spans="1:52" ht="12.75" customHeight="1" x14ac:dyDescent="0.35">
      <c r="A11" s="367"/>
      <c r="B11" s="367"/>
      <c r="C11" s="367"/>
      <c r="D11" s="367"/>
      <c r="E11" s="367"/>
      <c r="F11" s="367"/>
      <c r="G11" s="367"/>
      <c r="H11" s="367"/>
      <c r="I11" s="391">
        <v>7</v>
      </c>
      <c r="J11" s="392">
        <v>0</v>
      </c>
      <c r="K11" s="393">
        <v>0</v>
      </c>
      <c r="L11" s="393">
        <v>0</v>
      </c>
      <c r="M11" s="393">
        <v>0</v>
      </c>
      <c r="N11" s="393">
        <v>0</v>
      </c>
      <c r="O11" s="393">
        <v>0</v>
      </c>
      <c r="P11" s="393">
        <v>0</v>
      </c>
      <c r="Q11" s="393">
        <v>0</v>
      </c>
      <c r="R11" s="393">
        <v>0</v>
      </c>
      <c r="S11" s="393">
        <v>0</v>
      </c>
      <c r="T11" s="394">
        <v>0</v>
      </c>
      <c r="U11" s="376"/>
      <c r="V11" s="395">
        <v>6</v>
      </c>
    </row>
    <row r="12" spans="1:52" ht="12.75" customHeight="1" x14ac:dyDescent="0.35">
      <c r="A12" s="367"/>
      <c r="B12" s="367"/>
      <c r="C12" s="367"/>
      <c r="D12" s="367"/>
      <c r="E12" s="367"/>
      <c r="F12" s="367"/>
      <c r="G12" s="367"/>
      <c r="H12" s="367"/>
      <c r="I12" s="391">
        <v>8</v>
      </c>
      <c r="J12" s="392">
        <v>0</v>
      </c>
      <c r="K12" s="393">
        <v>0</v>
      </c>
      <c r="L12" s="393">
        <v>0</v>
      </c>
      <c r="M12" s="393">
        <v>0</v>
      </c>
      <c r="N12" s="393">
        <v>0</v>
      </c>
      <c r="O12" s="393">
        <v>0</v>
      </c>
      <c r="P12" s="393">
        <v>0</v>
      </c>
      <c r="Q12" s="393">
        <v>0</v>
      </c>
      <c r="R12" s="393">
        <v>0</v>
      </c>
      <c r="S12" s="393">
        <v>0</v>
      </c>
      <c r="T12" s="394">
        <v>0</v>
      </c>
      <c r="U12" s="376"/>
      <c r="V12" s="395">
        <v>6</v>
      </c>
    </row>
    <row r="13" spans="1:52" ht="12.75" customHeight="1" x14ac:dyDescent="0.35">
      <c r="A13" s="367"/>
      <c r="B13" s="367"/>
      <c r="C13" s="367"/>
      <c r="D13" s="367"/>
      <c r="E13" s="367"/>
      <c r="F13" s="367"/>
      <c r="G13" s="367"/>
      <c r="H13" s="367"/>
      <c r="I13" s="391">
        <v>9</v>
      </c>
      <c r="J13" s="392">
        <v>0</v>
      </c>
      <c r="K13" s="393">
        <v>0</v>
      </c>
      <c r="L13" s="393">
        <v>0</v>
      </c>
      <c r="M13" s="393">
        <v>0</v>
      </c>
      <c r="N13" s="393">
        <v>0</v>
      </c>
      <c r="O13" s="393">
        <v>0</v>
      </c>
      <c r="P13" s="393">
        <v>0</v>
      </c>
      <c r="Q13" s="393">
        <v>0</v>
      </c>
      <c r="R13" s="393">
        <v>0</v>
      </c>
      <c r="S13" s="393">
        <v>0</v>
      </c>
      <c r="T13" s="394">
        <v>0</v>
      </c>
      <c r="U13" s="376"/>
      <c r="V13" s="395">
        <v>8.4852813742385695</v>
      </c>
    </row>
    <row r="14" spans="1:52" ht="12.75" customHeight="1" x14ac:dyDescent="0.35">
      <c r="A14" s="367"/>
      <c r="B14" s="367"/>
      <c r="C14" s="367"/>
      <c r="D14" s="367"/>
      <c r="E14" s="367"/>
      <c r="F14" s="367"/>
      <c r="G14" s="367"/>
      <c r="H14" s="367"/>
      <c r="I14" s="391">
        <v>10</v>
      </c>
      <c r="J14" s="392">
        <v>0</v>
      </c>
      <c r="K14" s="393">
        <v>0</v>
      </c>
      <c r="L14" s="393">
        <v>0</v>
      </c>
      <c r="M14" s="393">
        <v>0</v>
      </c>
      <c r="N14" s="393">
        <v>0</v>
      </c>
      <c r="O14" s="393">
        <v>0</v>
      </c>
      <c r="P14" s="393">
        <v>0</v>
      </c>
      <c r="Q14" s="393">
        <v>0</v>
      </c>
      <c r="R14" s="393">
        <v>0</v>
      </c>
      <c r="S14" s="393">
        <v>0</v>
      </c>
      <c r="T14" s="394">
        <v>0</v>
      </c>
      <c r="U14" s="376"/>
      <c r="V14" s="395">
        <v>8.4852813742385695</v>
      </c>
    </row>
    <row r="15" spans="1:52" ht="12.75" customHeight="1" x14ac:dyDescent="0.35">
      <c r="A15" s="367"/>
      <c r="B15" s="367"/>
      <c r="C15" s="367"/>
      <c r="D15" s="367"/>
      <c r="E15" s="367"/>
      <c r="F15" s="367"/>
      <c r="G15" s="367"/>
      <c r="H15" s="367"/>
      <c r="I15" s="391">
        <v>11</v>
      </c>
      <c r="J15" s="392"/>
      <c r="K15" s="393"/>
      <c r="L15" s="393"/>
      <c r="M15" s="393"/>
      <c r="N15" s="393"/>
      <c r="O15" s="393"/>
      <c r="P15" s="393"/>
      <c r="Q15" s="393"/>
      <c r="R15" s="393"/>
      <c r="S15" s="393"/>
      <c r="T15" s="394"/>
      <c r="U15" s="376"/>
      <c r="V15" s="395"/>
    </row>
    <row r="16" spans="1:52" ht="12.75" customHeight="1" x14ac:dyDescent="0.35">
      <c r="A16" s="367"/>
      <c r="B16" s="367"/>
      <c r="C16" s="367"/>
      <c r="D16" s="367"/>
      <c r="E16" s="367"/>
      <c r="F16" s="367"/>
      <c r="G16" s="367"/>
      <c r="H16" s="367"/>
      <c r="I16" s="391">
        <v>12</v>
      </c>
      <c r="J16" s="392"/>
      <c r="K16" s="393"/>
      <c r="L16" s="393"/>
      <c r="M16" s="393"/>
      <c r="N16" s="393"/>
      <c r="O16" s="393"/>
      <c r="P16" s="393"/>
      <c r="Q16" s="393"/>
      <c r="R16" s="393"/>
      <c r="S16" s="393"/>
      <c r="T16" s="394"/>
      <c r="U16" s="376"/>
      <c r="V16" s="395"/>
    </row>
    <row r="17" spans="1:24" ht="12.75" customHeight="1" x14ac:dyDescent="0.35">
      <c r="A17" s="367"/>
      <c r="B17" s="367"/>
      <c r="C17" s="367"/>
      <c r="D17" s="367"/>
      <c r="E17" s="367"/>
      <c r="F17" s="367"/>
      <c r="G17" s="367"/>
      <c r="H17" s="367"/>
      <c r="I17" s="391">
        <v>13</v>
      </c>
      <c r="J17" s="392"/>
      <c r="K17" s="393"/>
      <c r="L17" s="393"/>
      <c r="M17" s="393"/>
      <c r="N17" s="393"/>
      <c r="O17" s="393"/>
      <c r="P17" s="393"/>
      <c r="Q17" s="393"/>
      <c r="R17" s="393"/>
      <c r="S17" s="393"/>
      <c r="T17" s="394"/>
      <c r="U17" s="376"/>
      <c r="V17" s="395"/>
    </row>
    <row r="18" spans="1:24" ht="12.75" customHeight="1" x14ac:dyDescent="0.35">
      <c r="A18" s="367"/>
      <c r="B18" s="367"/>
      <c r="C18" s="367"/>
      <c r="D18" s="367"/>
      <c r="E18" s="367"/>
      <c r="F18" s="367"/>
      <c r="G18" s="367"/>
      <c r="H18" s="367"/>
      <c r="I18" s="391">
        <v>14</v>
      </c>
      <c r="J18" s="392"/>
      <c r="K18" s="393"/>
      <c r="L18" s="393"/>
      <c r="M18" s="393"/>
      <c r="N18" s="393"/>
      <c r="O18" s="393"/>
      <c r="P18" s="393"/>
      <c r="Q18" s="393"/>
      <c r="R18" s="393"/>
      <c r="S18" s="393"/>
      <c r="T18" s="394"/>
      <c r="U18" s="376"/>
      <c r="V18" s="395"/>
    </row>
    <row r="19" spans="1:24" ht="12.75" customHeight="1" x14ac:dyDescent="0.35">
      <c r="A19" s="367"/>
      <c r="B19" s="367"/>
      <c r="C19" s="367"/>
      <c r="D19" s="367"/>
      <c r="E19" s="367"/>
      <c r="F19" s="367"/>
      <c r="G19" s="367"/>
      <c r="H19" s="367"/>
      <c r="I19" s="391">
        <v>15</v>
      </c>
      <c r="J19" s="392"/>
      <c r="K19" s="393"/>
      <c r="L19" s="393"/>
      <c r="M19" s="393"/>
      <c r="N19" s="393"/>
      <c r="O19" s="393"/>
      <c r="P19" s="393"/>
      <c r="Q19" s="393"/>
      <c r="R19" s="393"/>
      <c r="S19" s="393"/>
      <c r="T19" s="394"/>
      <c r="U19" s="376"/>
      <c r="V19" s="395"/>
    </row>
    <row r="20" spans="1:24" ht="12.75" customHeight="1" x14ac:dyDescent="0.35">
      <c r="A20" s="367"/>
      <c r="B20" s="367"/>
      <c r="C20" s="367"/>
      <c r="D20" s="367"/>
      <c r="E20" s="367"/>
      <c r="F20" s="367"/>
      <c r="G20" s="367"/>
      <c r="H20" s="367"/>
      <c r="I20" s="391">
        <v>16</v>
      </c>
      <c r="J20" s="392"/>
      <c r="K20" s="393"/>
      <c r="L20" s="393"/>
      <c r="M20" s="393"/>
      <c r="N20" s="393"/>
      <c r="O20" s="393"/>
      <c r="P20" s="393"/>
      <c r="Q20" s="393"/>
      <c r="R20" s="393"/>
      <c r="S20" s="393"/>
      <c r="T20" s="394"/>
      <c r="U20" s="376"/>
      <c r="V20" s="395"/>
    </row>
    <row r="21" spans="1:24" ht="12.75" customHeight="1" x14ac:dyDescent="0.35">
      <c r="A21" s="367"/>
      <c r="B21" s="367"/>
      <c r="C21" s="367"/>
      <c r="D21" s="367"/>
      <c r="E21" s="367"/>
      <c r="F21" s="367"/>
      <c r="G21" s="367"/>
      <c r="H21" s="367"/>
      <c r="I21" s="391">
        <v>17</v>
      </c>
      <c r="J21" s="392"/>
      <c r="K21" s="393"/>
      <c r="L21" s="393"/>
      <c r="M21" s="393"/>
      <c r="N21" s="393"/>
      <c r="O21" s="393"/>
      <c r="P21" s="393"/>
      <c r="Q21" s="393"/>
      <c r="R21" s="393"/>
      <c r="S21" s="393"/>
      <c r="T21" s="394"/>
      <c r="U21" s="376"/>
      <c r="V21" s="395"/>
    </row>
    <row r="22" spans="1:24" ht="12.75" customHeight="1" x14ac:dyDescent="0.35">
      <c r="A22" s="367"/>
      <c r="B22" s="367"/>
      <c r="C22" s="367"/>
      <c r="D22" s="367"/>
      <c r="E22" s="367"/>
      <c r="F22" s="367"/>
      <c r="G22" s="367"/>
      <c r="H22" s="398"/>
      <c r="I22" s="391">
        <v>18</v>
      </c>
      <c r="J22" s="392"/>
      <c r="K22" s="393"/>
      <c r="L22" s="393"/>
      <c r="M22" s="393"/>
      <c r="N22" s="393"/>
      <c r="O22" s="393"/>
      <c r="P22" s="393"/>
      <c r="Q22" s="393"/>
      <c r="R22" s="393"/>
      <c r="S22" s="393"/>
      <c r="T22" s="394"/>
      <c r="U22" s="376"/>
      <c r="V22" s="395"/>
      <c r="X22" s="367"/>
    </row>
    <row r="23" spans="1:24" ht="12.75" customHeight="1" x14ac:dyDescent="0.35">
      <c r="A23" s="367"/>
      <c r="B23" s="367"/>
      <c r="C23" s="367"/>
      <c r="D23" s="367"/>
      <c r="E23" s="367"/>
      <c r="F23" s="367"/>
      <c r="G23" s="367"/>
      <c r="H23" s="367"/>
      <c r="I23" s="391">
        <v>19</v>
      </c>
      <c r="J23" s="392"/>
      <c r="K23" s="393"/>
      <c r="L23" s="393"/>
      <c r="M23" s="393"/>
      <c r="N23" s="393"/>
      <c r="O23" s="393"/>
      <c r="P23" s="393"/>
      <c r="Q23" s="393"/>
      <c r="R23" s="393"/>
      <c r="S23" s="393"/>
      <c r="T23" s="394"/>
      <c r="U23" s="376"/>
      <c r="V23" s="395"/>
      <c r="X23" s="367"/>
    </row>
    <row r="24" spans="1:24" ht="12.75" customHeight="1" x14ac:dyDescent="0.35">
      <c r="A24" s="367"/>
      <c r="B24" s="367"/>
      <c r="C24" s="367"/>
      <c r="D24" s="367"/>
      <c r="E24" s="367"/>
      <c r="F24" s="367"/>
      <c r="G24" s="367"/>
      <c r="H24" s="367"/>
      <c r="I24" s="391">
        <v>20</v>
      </c>
      <c r="J24" s="392"/>
      <c r="K24" s="393"/>
      <c r="L24" s="393"/>
      <c r="M24" s="393"/>
      <c r="N24" s="393"/>
      <c r="O24" s="393"/>
      <c r="P24" s="393"/>
      <c r="Q24" s="393"/>
      <c r="R24" s="393"/>
      <c r="S24" s="393"/>
      <c r="T24" s="394"/>
      <c r="U24" s="376"/>
      <c r="V24" s="395"/>
      <c r="X24" s="367"/>
    </row>
    <row r="25" spans="1:24" ht="12.75" customHeight="1" x14ac:dyDescent="0.35">
      <c r="A25" s="367"/>
      <c r="B25" s="367"/>
      <c r="C25" s="367"/>
      <c r="D25" s="367"/>
      <c r="E25" s="367"/>
      <c r="F25" s="367"/>
      <c r="G25" s="367"/>
      <c r="H25" s="367"/>
      <c r="I25" s="391">
        <v>21</v>
      </c>
      <c r="J25" s="392"/>
      <c r="K25" s="393"/>
      <c r="L25" s="393"/>
      <c r="M25" s="393"/>
      <c r="N25" s="393"/>
      <c r="O25" s="393"/>
      <c r="P25" s="393"/>
      <c r="Q25" s="393"/>
      <c r="R25" s="393"/>
      <c r="S25" s="393"/>
      <c r="T25" s="394"/>
      <c r="U25" s="376"/>
      <c r="V25" s="395"/>
      <c r="X25" s="367"/>
    </row>
    <row r="26" spans="1:24" ht="12.75" customHeight="1" x14ac:dyDescent="0.35">
      <c r="I26" s="391">
        <v>22</v>
      </c>
      <c r="J26" s="392"/>
      <c r="K26" s="393"/>
      <c r="L26" s="393"/>
      <c r="M26" s="393"/>
      <c r="N26" s="393"/>
      <c r="O26" s="393"/>
      <c r="P26" s="393"/>
      <c r="Q26" s="393"/>
      <c r="R26" s="393"/>
      <c r="S26" s="393"/>
      <c r="T26" s="394"/>
      <c r="U26" s="376"/>
      <c r="V26" s="395"/>
      <c r="X26" s="367"/>
    </row>
    <row r="27" spans="1:24" ht="12.75" customHeight="1" x14ac:dyDescent="0.35">
      <c r="I27" s="391">
        <v>23</v>
      </c>
      <c r="J27" s="392"/>
      <c r="K27" s="393"/>
      <c r="L27" s="393"/>
      <c r="M27" s="393"/>
      <c r="N27" s="393"/>
      <c r="O27" s="393"/>
      <c r="P27" s="393"/>
      <c r="Q27" s="393"/>
      <c r="R27" s="393"/>
      <c r="S27" s="393"/>
      <c r="T27" s="394"/>
      <c r="U27" s="376"/>
      <c r="V27" s="395"/>
      <c r="X27" s="367"/>
    </row>
    <row r="28" spans="1:24" ht="12.75" customHeight="1" x14ac:dyDescent="0.35">
      <c r="I28" s="391">
        <v>24</v>
      </c>
      <c r="J28" s="392"/>
      <c r="K28" s="393"/>
      <c r="L28" s="393"/>
      <c r="M28" s="393"/>
      <c r="N28" s="393"/>
      <c r="O28" s="393"/>
      <c r="P28" s="393"/>
      <c r="Q28" s="393"/>
      <c r="R28" s="393"/>
      <c r="S28" s="393"/>
      <c r="T28" s="394"/>
      <c r="U28" s="376"/>
      <c r="V28" s="395"/>
      <c r="X28" s="367"/>
    </row>
    <row r="29" spans="1:24" ht="12.75" customHeight="1" x14ac:dyDescent="0.35">
      <c r="I29" s="391">
        <v>25</v>
      </c>
      <c r="J29" s="392"/>
      <c r="K29" s="393"/>
      <c r="L29" s="393"/>
      <c r="M29" s="393"/>
      <c r="N29" s="393"/>
      <c r="O29" s="393"/>
      <c r="P29" s="393"/>
      <c r="Q29" s="393"/>
      <c r="R29" s="393"/>
      <c r="S29" s="393"/>
      <c r="T29" s="394"/>
      <c r="U29" s="376"/>
      <c r="V29" s="395"/>
      <c r="X29" s="367"/>
    </row>
    <row r="30" spans="1:24" ht="12.75" customHeight="1" x14ac:dyDescent="0.35">
      <c r="I30" s="391">
        <v>26</v>
      </c>
      <c r="J30" s="392"/>
      <c r="K30" s="393"/>
      <c r="L30" s="393"/>
      <c r="M30" s="393"/>
      <c r="N30" s="393"/>
      <c r="O30" s="393"/>
      <c r="P30" s="393"/>
      <c r="Q30" s="393"/>
      <c r="R30" s="393"/>
      <c r="S30" s="393"/>
      <c r="T30" s="394"/>
      <c r="U30" s="376"/>
      <c r="V30" s="395"/>
      <c r="X30" s="367"/>
    </row>
    <row r="31" spans="1:24" ht="12.75" customHeight="1" x14ac:dyDescent="0.35">
      <c r="I31" s="391">
        <v>27</v>
      </c>
      <c r="J31" s="392"/>
      <c r="K31" s="393"/>
      <c r="L31" s="393"/>
      <c r="M31" s="393"/>
      <c r="N31" s="393"/>
      <c r="O31" s="393"/>
      <c r="P31" s="393"/>
      <c r="Q31" s="393"/>
      <c r="R31" s="393"/>
      <c r="S31" s="393"/>
      <c r="T31" s="394"/>
      <c r="U31" s="376"/>
      <c r="V31" s="395"/>
    </row>
    <row r="32" spans="1:24" ht="12.75" customHeight="1" x14ac:dyDescent="0.35">
      <c r="I32" s="391">
        <v>28</v>
      </c>
      <c r="J32" s="392"/>
      <c r="K32" s="393"/>
      <c r="L32" s="393"/>
      <c r="M32" s="393"/>
      <c r="N32" s="393"/>
      <c r="O32" s="393"/>
      <c r="P32" s="393"/>
      <c r="Q32" s="393"/>
      <c r="R32" s="393"/>
      <c r="S32" s="393"/>
      <c r="T32" s="394"/>
      <c r="U32" s="376"/>
      <c r="V32" s="395"/>
    </row>
    <row r="33" spans="4:22" ht="12.75" customHeight="1" x14ac:dyDescent="0.35">
      <c r="I33" s="391">
        <v>29</v>
      </c>
      <c r="J33" s="392"/>
      <c r="K33" s="393"/>
      <c r="L33" s="393"/>
      <c r="M33" s="393"/>
      <c r="N33" s="393"/>
      <c r="O33" s="393"/>
      <c r="P33" s="393"/>
      <c r="Q33" s="393"/>
      <c r="R33" s="393"/>
      <c r="S33" s="393"/>
      <c r="T33" s="394"/>
      <c r="U33" s="376"/>
      <c r="V33" s="395"/>
    </row>
    <row r="34" spans="4:22" ht="12.75" customHeight="1" x14ac:dyDescent="0.35">
      <c r="I34" s="391">
        <v>30</v>
      </c>
      <c r="J34" s="392"/>
      <c r="K34" s="393"/>
      <c r="L34" s="393"/>
      <c r="M34" s="393"/>
      <c r="N34" s="393"/>
      <c r="O34" s="393"/>
      <c r="P34" s="393"/>
      <c r="Q34" s="393"/>
      <c r="R34" s="393"/>
      <c r="S34" s="393"/>
      <c r="T34" s="394"/>
      <c r="U34" s="376"/>
      <c r="V34" s="395"/>
    </row>
    <row r="35" spans="4:22" ht="12.75" customHeight="1" thickBot="1" x14ac:dyDescent="0.4">
      <c r="I35" s="391">
        <v>31</v>
      </c>
      <c r="J35" s="392"/>
      <c r="K35" s="393"/>
      <c r="L35" s="393"/>
      <c r="M35" s="393"/>
      <c r="N35" s="393"/>
      <c r="O35" s="393"/>
      <c r="P35" s="393"/>
      <c r="Q35" s="393"/>
      <c r="R35" s="393"/>
      <c r="S35" s="393"/>
      <c r="T35" s="394"/>
      <c r="U35" s="376"/>
      <c r="V35" s="395"/>
    </row>
    <row r="36" spans="4:22" x14ac:dyDescent="0.35">
      <c r="D36" s="416" t="s">
        <v>133</v>
      </c>
      <c r="E36" s="425">
        <f>MAX(J5:T44)</f>
        <v>695.94716851364501</v>
      </c>
      <c r="I36" s="391">
        <v>32</v>
      </c>
      <c r="J36" s="392"/>
      <c r="K36" s="393"/>
      <c r="L36" s="393"/>
      <c r="M36" s="393"/>
      <c r="N36" s="393"/>
      <c r="O36" s="393"/>
      <c r="P36" s="393"/>
      <c r="Q36" s="393"/>
      <c r="R36" s="393"/>
      <c r="S36" s="393"/>
      <c r="T36" s="394"/>
      <c r="U36" s="376"/>
      <c r="V36" s="395"/>
    </row>
    <row r="37" spans="4:22" ht="13.15" thickBot="1" x14ac:dyDescent="0.4">
      <c r="D37" s="426" t="s">
        <v>134</v>
      </c>
      <c r="E37" s="427">
        <f>MIN(J5:T44)</f>
        <v>-695.94716851364512</v>
      </c>
      <c r="I37" s="391">
        <v>33</v>
      </c>
      <c r="J37" s="392"/>
      <c r="K37" s="393"/>
      <c r="L37" s="393"/>
      <c r="M37" s="393"/>
      <c r="N37" s="393"/>
      <c r="O37" s="393"/>
      <c r="P37" s="393"/>
      <c r="Q37" s="393"/>
      <c r="R37" s="393"/>
      <c r="S37" s="393"/>
      <c r="T37" s="394"/>
      <c r="U37" s="376"/>
      <c r="V37" s="395"/>
    </row>
    <row r="38" spans="4:22" x14ac:dyDescent="0.35">
      <c r="I38" s="391">
        <v>34</v>
      </c>
      <c r="J38" s="392"/>
      <c r="K38" s="393"/>
      <c r="L38" s="393"/>
      <c r="M38" s="393"/>
      <c r="N38" s="393"/>
      <c r="O38" s="393"/>
      <c r="P38" s="393"/>
      <c r="Q38" s="393"/>
      <c r="R38" s="393"/>
      <c r="S38" s="393"/>
      <c r="T38" s="394"/>
      <c r="U38" s="376"/>
      <c r="V38" s="395"/>
    </row>
    <row r="39" spans="4:22" x14ac:dyDescent="0.35">
      <c r="I39" s="391">
        <v>35</v>
      </c>
      <c r="J39" s="392"/>
      <c r="K39" s="393"/>
      <c r="L39" s="393"/>
      <c r="M39" s="393"/>
      <c r="N39" s="393"/>
      <c r="O39" s="393"/>
      <c r="P39" s="393"/>
      <c r="Q39" s="393"/>
      <c r="R39" s="393"/>
      <c r="S39" s="393"/>
      <c r="T39" s="394"/>
      <c r="U39" s="376"/>
      <c r="V39" s="395"/>
    </row>
    <row r="40" spans="4:22" x14ac:dyDescent="0.35">
      <c r="I40" s="391">
        <v>36</v>
      </c>
      <c r="J40" s="392"/>
      <c r="K40" s="393"/>
      <c r="L40" s="393"/>
      <c r="M40" s="393"/>
      <c r="N40" s="393"/>
      <c r="O40" s="393"/>
      <c r="P40" s="393"/>
      <c r="Q40" s="393"/>
      <c r="R40" s="393"/>
      <c r="S40" s="393"/>
      <c r="T40" s="394"/>
      <c r="U40" s="376"/>
      <c r="V40" s="395"/>
    </row>
    <row r="41" spans="4:22" x14ac:dyDescent="0.35">
      <c r="I41" s="391">
        <v>37</v>
      </c>
      <c r="J41" s="392"/>
      <c r="K41" s="393"/>
      <c r="L41" s="393"/>
      <c r="M41" s="393"/>
      <c r="N41" s="393"/>
      <c r="O41" s="393"/>
      <c r="P41" s="393"/>
      <c r="Q41" s="393"/>
      <c r="R41" s="393"/>
      <c r="S41" s="393"/>
      <c r="T41" s="394"/>
      <c r="U41" s="376"/>
      <c r="V41" s="395"/>
    </row>
    <row r="42" spans="4:22" x14ac:dyDescent="0.35">
      <c r="I42" s="391">
        <v>38</v>
      </c>
      <c r="J42" s="392"/>
      <c r="K42" s="393"/>
      <c r="L42" s="393"/>
      <c r="M42" s="393"/>
      <c r="N42" s="393"/>
      <c r="O42" s="393"/>
      <c r="P42" s="393"/>
      <c r="Q42" s="393"/>
      <c r="R42" s="393"/>
      <c r="S42" s="393"/>
      <c r="T42" s="394"/>
      <c r="U42" s="376"/>
      <c r="V42" s="395"/>
    </row>
    <row r="43" spans="4:22" x14ac:dyDescent="0.35">
      <c r="I43" s="391">
        <v>39</v>
      </c>
      <c r="J43" s="392"/>
      <c r="K43" s="393"/>
      <c r="L43" s="393"/>
      <c r="M43" s="393"/>
      <c r="N43" s="393"/>
      <c r="O43" s="393"/>
      <c r="P43" s="393"/>
      <c r="Q43" s="393"/>
      <c r="R43" s="393"/>
      <c r="S43" s="393"/>
      <c r="T43" s="394"/>
      <c r="U43" s="376"/>
      <c r="V43" s="395"/>
    </row>
    <row r="44" spans="4:22" ht="13.15" thickBot="1" x14ac:dyDescent="0.4">
      <c r="I44" s="403">
        <v>40</v>
      </c>
      <c r="J44" s="404"/>
      <c r="K44" s="405"/>
      <c r="L44" s="405"/>
      <c r="M44" s="405"/>
      <c r="N44" s="405"/>
      <c r="O44" s="405"/>
      <c r="P44" s="405"/>
      <c r="Q44" s="405"/>
      <c r="R44" s="405"/>
      <c r="S44" s="405"/>
      <c r="T44" s="406"/>
      <c r="U44" s="376"/>
      <c r="V44" s="407"/>
    </row>
    <row r="45" spans="4:22" x14ac:dyDescent="0.35"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</row>
    <row r="46" spans="4:22" ht="13.15" thickBot="1" x14ac:dyDescent="0.4">
      <c r="I46" s="398"/>
      <c r="J46" s="398"/>
      <c r="K46" s="398"/>
      <c r="N46" s="398"/>
      <c r="O46" s="398"/>
      <c r="P46" s="398"/>
      <c r="Q46" s="398"/>
      <c r="R46" s="398"/>
      <c r="S46" s="398"/>
      <c r="T46" s="398"/>
    </row>
    <row r="47" spans="4:22" ht="13.15" thickBot="1" x14ac:dyDescent="0.4">
      <c r="I47" s="398"/>
      <c r="J47" s="439"/>
      <c r="K47" s="398"/>
      <c r="L47" s="398"/>
      <c r="M47" s="398"/>
      <c r="N47" s="398"/>
      <c r="O47" s="398"/>
      <c r="P47" s="398"/>
      <c r="R47" s="429" t="s">
        <v>109</v>
      </c>
      <c r="S47" s="440"/>
      <c r="T47" s="441">
        <v>1E-3</v>
      </c>
    </row>
    <row r="48" spans="4:22" x14ac:dyDescent="0.35">
      <c r="I48" s="398"/>
      <c r="J48" s="398"/>
      <c r="K48" s="398"/>
      <c r="L48" s="398"/>
      <c r="M48" s="398"/>
      <c r="N48" s="398"/>
      <c r="O48" s="398"/>
      <c r="P48" s="398"/>
      <c r="Q48" s="398"/>
      <c r="R48" s="442" t="s">
        <v>135</v>
      </c>
      <c r="S48" s="443" t="s">
        <v>136</v>
      </c>
      <c r="T48" s="444">
        <v>-3.1249999999999964</v>
      </c>
    </row>
    <row r="49" spans="12:20" ht="13.15" thickBot="1" x14ac:dyDescent="0.4">
      <c r="L49" s="398"/>
      <c r="N49" s="398"/>
      <c r="Q49" s="398"/>
      <c r="R49" s="445"/>
      <c r="S49" s="446" t="s">
        <v>137</v>
      </c>
      <c r="T49" s="447">
        <f>T5</f>
        <v>0</v>
      </c>
    </row>
    <row r="50" spans="12:20" ht="13.15" x14ac:dyDescent="0.4">
      <c r="L50" s="398"/>
      <c r="N50" s="398"/>
      <c r="S50" s="448" t="s">
        <v>138</v>
      </c>
      <c r="T50" s="449">
        <f>T49-T48</f>
        <v>3.1249999999999964</v>
      </c>
    </row>
    <row r="51" spans="12:20" ht="13.5" thickBot="1" x14ac:dyDescent="0.45">
      <c r="L51" s="398"/>
      <c r="N51" s="398"/>
      <c r="S51" s="450" t="s">
        <v>139</v>
      </c>
      <c r="T51" s="447">
        <f>T50/Parameter</f>
        <v>3124.9999999999964</v>
      </c>
    </row>
    <row r="52" spans="12:20" x14ac:dyDescent="0.35">
      <c r="L52" s="398"/>
      <c r="N52" s="398"/>
    </row>
    <row r="53" spans="12:20" x14ac:dyDescent="0.35">
      <c r="L53" s="398"/>
      <c r="N53" s="398"/>
    </row>
    <row r="54" spans="12:20" x14ac:dyDescent="0.35">
      <c r="L54" s="398"/>
      <c r="N54" s="398"/>
    </row>
    <row r="55" spans="12:20" x14ac:dyDescent="0.35">
      <c r="L55" s="398"/>
      <c r="N55" s="398"/>
    </row>
    <row r="56" spans="12:20" x14ac:dyDescent="0.35">
      <c r="L56" s="398"/>
      <c r="N56" s="398"/>
    </row>
    <row r="57" spans="12:20" x14ac:dyDescent="0.35">
      <c r="L57" s="398"/>
      <c r="N57" s="398"/>
    </row>
    <row r="77" spans="13:32" x14ac:dyDescent="0.35">
      <c r="AD77" s="367"/>
      <c r="AE77" s="367"/>
      <c r="AF77" s="367"/>
    </row>
    <row r="78" spans="13:32" x14ac:dyDescent="0.35">
      <c r="AD78" s="367"/>
      <c r="AE78" s="367"/>
      <c r="AF78" s="367"/>
    </row>
    <row r="79" spans="13:32" x14ac:dyDescent="0.35">
      <c r="M79" s="367"/>
      <c r="P79" s="367"/>
      <c r="Q79" s="367"/>
      <c r="X79" s="367"/>
      <c r="AD79" s="367"/>
      <c r="AE79" s="367"/>
      <c r="AF79" s="367"/>
    </row>
    <row r="80" spans="13:32" x14ac:dyDescent="0.35">
      <c r="M80" s="367"/>
      <c r="P80" s="367"/>
      <c r="Q80" s="367"/>
      <c r="X80" s="367"/>
      <c r="AD80" s="367"/>
      <c r="AE80" s="367"/>
      <c r="AF80" s="367"/>
    </row>
    <row r="81" spans="13:32" x14ac:dyDescent="0.35">
      <c r="M81" s="367"/>
      <c r="P81" s="367"/>
      <c r="Q81" s="367"/>
      <c r="X81" s="367"/>
      <c r="AD81" s="367"/>
      <c r="AE81" s="367"/>
      <c r="AF81" s="367"/>
    </row>
    <row r="82" spans="13:32" x14ac:dyDescent="0.35">
      <c r="M82" s="367"/>
      <c r="P82" s="367"/>
      <c r="Q82" s="367"/>
      <c r="X82" s="367"/>
      <c r="AD82" s="367"/>
      <c r="AE82" s="367"/>
      <c r="AF82" s="367"/>
    </row>
    <row r="83" spans="13:32" x14ac:dyDescent="0.35">
      <c r="M83" s="367"/>
      <c r="P83" s="367"/>
      <c r="Q83" s="367"/>
      <c r="X83" s="367"/>
      <c r="AD83" s="367"/>
      <c r="AE83" s="367"/>
      <c r="AF83" s="367"/>
    </row>
    <row r="84" spans="13:32" x14ac:dyDescent="0.35">
      <c r="M84" s="367"/>
      <c r="P84" s="367"/>
      <c r="Q84" s="367"/>
      <c r="X84" s="367"/>
      <c r="AD84" s="367"/>
      <c r="AE84" s="367"/>
      <c r="AF84" s="367"/>
    </row>
    <row r="85" spans="13:32" x14ac:dyDescent="0.35">
      <c r="M85" s="367"/>
      <c r="P85" s="367"/>
      <c r="Q85" s="367"/>
      <c r="X85" s="367"/>
      <c r="AD85" s="367"/>
      <c r="AE85" s="367"/>
      <c r="AF85" s="367"/>
    </row>
    <row r="86" spans="13:32" x14ac:dyDescent="0.35">
      <c r="M86" s="367"/>
      <c r="P86" s="367"/>
      <c r="Q86" s="367"/>
      <c r="X86" s="367"/>
      <c r="AD86" s="367"/>
      <c r="AE86" s="367"/>
      <c r="AF86" s="367"/>
    </row>
    <row r="87" spans="13:32" x14ac:dyDescent="0.35">
      <c r="M87" s="367"/>
      <c r="P87" s="367"/>
      <c r="Q87" s="367"/>
      <c r="X87" s="367"/>
      <c r="AD87" s="367"/>
      <c r="AE87" s="367"/>
      <c r="AF87" s="367"/>
    </row>
    <row r="88" spans="13:32" x14ac:dyDescent="0.35">
      <c r="M88" s="367"/>
      <c r="P88" s="367"/>
      <c r="Q88" s="367"/>
      <c r="X88" s="367"/>
      <c r="AD88" s="367"/>
      <c r="AE88" s="367"/>
      <c r="AF88" s="367"/>
    </row>
    <row r="89" spans="13:32" x14ac:dyDescent="0.35">
      <c r="M89" s="367"/>
      <c r="P89" s="367"/>
      <c r="Q89" s="367"/>
      <c r="X89" s="367"/>
      <c r="AD89" s="367"/>
      <c r="AE89" s="367"/>
      <c r="AF89" s="367"/>
    </row>
    <row r="90" spans="13:32" x14ac:dyDescent="0.35">
      <c r="M90" s="367"/>
      <c r="P90" s="367"/>
      <c r="Q90" s="367"/>
      <c r="X90" s="367"/>
      <c r="AD90" s="367"/>
      <c r="AE90" s="367"/>
      <c r="AF90" s="367"/>
    </row>
    <row r="91" spans="13:32" x14ac:dyDescent="0.35">
      <c r="M91" s="367"/>
      <c r="P91" s="367"/>
      <c r="Q91" s="367"/>
      <c r="X91" s="367"/>
      <c r="AD91" s="367"/>
      <c r="AE91" s="367"/>
      <c r="AF91" s="367"/>
    </row>
    <row r="92" spans="13:32" x14ac:dyDescent="0.35">
      <c r="M92" s="367"/>
      <c r="P92" s="367"/>
      <c r="Q92" s="367"/>
      <c r="X92" s="367"/>
      <c r="AD92" s="367"/>
      <c r="AE92" s="367"/>
      <c r="AF92" s="367"/>
    </row>
    <row r="93" spans="13:32" x14ac:dyDescent="0.35">
      <c r="M93" s="367"/>
      <c r="P93" s="367"/>
      <c r="Q93" s="367"/>
      <c r="X93" s="367"/>
      <c r="AD93" s="367"/>
      <c r="AE93" s="367"/>
      <c r="AF93" s="367"/>
    </row>
    <row r="94" spans="13:32" x14ac:dyDescent="0.35">
      <c r="M94" s="367"/>
      <c r="P94" s="367"/>
      <c r="Q94" s="367"/>
      <c r="X94" s="367"/>
      <c r="AD94" s="367"/>
      <c r="AE94" s="367"/>
      <c r="AF94" s="367"/>
    </row>
    <row r="95" spans="13:32" x14ac:dyDescent="0.35">
      <c r="M95" s="367"/>
      <c r="P95" s="367"/>
      <c r="Q95" s="367"/>
      <c r="X95" s="367"/>
      <c r="AD95" s="367"/>
      <c r="AE95" s="367"/>
      <c r="AF95" s="367"/>
    </row>
    <row r="96" spans="13:32" x14ac:dyDescent="0.35">
      <c r="M96" s="367"/>
      <c r="P96" s="367"/>
      <c r="Q96" s="367"/>
      <c r="X96" s="367"/>
      <c r="AD96" s="367"/>
      <c r="AE96" s="367"/>
      <c r="AF96" s="367"/>
    </row>
    <row r="97" spans="13:32" x14ac:dyDescent="0.35">
      <c r="M97" s="367"/>
      <c r="P97" s="367"/>
      <c r="Q97" s="367"/>
      <c r="X97" s="367"/>
      <c r="AD97" s="367"/>
      <c r="AE97" s="367"/>
      <c r="AF97" s="367"/>
    </row>
    <row r="98" spans="13:32" x14ac:dyDescent="0.35">
      <c r="M98" s="367"/>
      <c r="P98" s="367"/>
      <c r="Q98" s="367"/>
      <c r="X98" s="367"/>
      <c r="AD98" s="367"/>
      <c r="AE98" s="367"/>
      <c r="AF98" s="367"/>
    </row>
    <row r="99" spans="13:32" x14ac:dyDescent="0.35">
      <c r="M99" s="367"/>
      <c r="X99" s="367"/>
      <c r="AD99" s="367"/>
      <c r="AE99" s="367"/>
      <c r="AF99" s="367"/>
    </row>
    <row r="100" spans="13:32" x14ac:dyDescent="0.35">
      <c r="X100" s="367"/>
      <c r="AD100" s="367"/>
      <c r="AE100" s="367"/>
      <c r="AF100" s="36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AZ100"/>
  <sheetViews>
    <sheetView zoomScale="60" zoomScaleNormal="60" workbookViewId="0">
      <selection activeCell="P54" sqref="P54"/>
    </sheetView>
  </sheetViews>
  <sheetFormatPr baseColWidth="10" defaultColWidth="11.46484375" defaultRowHeight="12.75" x14ac:dyDescent="0.35"/>
  <cols>
    <col min="1" max="1" width="6.53125" style="368" customWidth="1"/>
    <col min="2" max="2" width="9.46484375" style="368" customWidth="1"/>
    <col min="3" max="3" width="10.46484375" style="368" customWidth="1"/>
    <col min="4" max="4" width="12.53125" style="368" bestFit="1" customWidth="1"/>
    <col min="5" max="5" width="6.53125" style="368" customWidth="1"/>
    <col min="6" max="6" width="12.46484375" style="368" bestFit="1" customWidth="1"/>
    <col min="7" max="7" width="12.46484375" style="368" customWidth="1"/>
    <col min="8" max="8" width="3.53125" style="368" customWidth="1"/>
    <col min="9" max="9" width="8.796875" style="368" customWidth="1"/>
    <col min="10" max="13" width="12.53125" style="368" bestFit="1" customWidth="1"/>
    <col min="14" max="15" width="12.73046875" style="368" bestFit="1" customWidth="1"/>
    <col min="16" max="16" width="12.19921875" style="368" bestFit="1" customWidth="1"/>
    <col min="17" max="18" width="12.73046875" style="368" bestFit="1" customWidth="1"/>
    <col min="19" max="19" width="12.19921875" style="368" bestFit="1" customWidth="1"/>
    <col min="20" max="20" width="14.46484375" style="368" bestFit="1" customWidth="1"/>
    <col min="21" max="21" width="12.46484375" style="368" bestFit="1" customWidth="1"/>
    <col min="22" max="22" width="12.53125" style="368" bestFit="1" customWidth="1"/>
    <col min="23" max="23" width="12.19921875" style="368" bestFit="1" customWidth="1"/>
    <col min="24" max="24" width="14.46484375" style="368" bestFit="1" customWidth="1"/>
    <col min="25" max="26" width="14.53125" style="368" bestFit="1" customWidth="1"/>
    <col min="27" max="27" width="11.53125" style="368" bestFit="1" customWidth="1"/>
    <col min="28" max="28" width="14.796875" style="368" bestFit="1" customWidth="1"/>
    <col min="29" max="30" width="11.53125" style="368" bestFit="1" customWidth="1"/>
    <col min="31" max="16384" width="11.46484375" style="368"/>
  </cols>
  <sheetData>
    <row r="1" spans="1:52" ht="12.75" customHeight="1" thickBot="1" x14ac:dyDescent="0.4">
      <c r="A1" s="367"/>
      <c r="B1" s="367"/>
      <c r="C1" s="367"/>
      <c r="D1" s="367"/>
      <c r="E1" s="367"/>
      <c r="F1" s="367"/>
      <c r="G1" s="367"/>
      <c r="H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</row>
    <row r="2" spans="1:52" ht="15.4" thickBot="1" x14ac:dyDescent="0.45">
      <c r="A2" s="367"/>
      <c r="B2" s="370" t="s">
        <v>73</v>
      </c>
      <c r="C2" s="428"/>
      <c r="D2" s="429" t="s">
        <v>118</v>
      </c>
      <c r="E2" s="430">
        <v>1</v>
      </c>
      <c r="F2" s="431" t="s">
        <v>119</v>
      </c>
      <c r="G2" s="430">
        <v>1</v>
      </c>
      <c r="H2" s="367"/>
      <c r="I2" s="374" t="s">
        <v>140</v>
      </c>
      <c r="J2" s="375"/>
      <c r="K2" s="374" t="s">
        <v>141</v>
      </c>
      <c r="N2" s="367"/>
    </row>
    <row r="3" spans="1:52" ht="12.75" customHeight="1" thickBot="1" x14ac:dyDescent="0.4">
      <c r="A3" s="367"/>
      <c r="B3" s="367"/>
      <c r="C3" s="367"/>
      <c r="D3" s="367"/>
      <c r="E3" s="367"/>
      <c r="F3" s="367"/>
      <c r="G3" s="367"/>
      <c r="H3" s="367"/>
    </row>
    <row r="4" spans="1:52" s="437" customFormat="1" ht="12.75" customHeight="1" thickBot="1" x14ac:dyDescent="0.5">
      <c r="A4" s="432"/>
      <c r="B4" s="432"/>
      <c r="C4" s="432"/>
      <c r="D4" s="432"/>
      <c r="E4" s="432"/>
      <c r="F4" s="432"/>
      <c r="G4" s="432"/>
      <c r="H4" s="432"/>
      <c r="I4" s="433" t="s">
        <v>74</v>
      </c>
      <c r="J4" s="434">
        <v>0</v>
      </c>
      <c r="K4" s="435">
        <v>0.1</v>
      </c>
      <c r="L4" s="435">
        <v>0.2</v>
      </c>
      <c r="M4" s="435">
        <v>0.3</v>
      </c>
      <c r="N4" s="435">
        <v>0.4</v>
      </c>
      <c r="O4" s="435">
        <v>0.5</v>
      </c>
      <c r="P4" s="435">
        <v>0.6</v>
      </c>
      <c r="Q4" s="435">
        <v>0.7</v>
      </c>
      <c r="R4" s="435">
        <v>0.8</v>
      </c>
      <c r="S4" s="435">
        <v>0.9</v>
      </c>
      <c r="T4" s="451">
        <v>1</v>
      </c>
      <c r="U4" s="452" t="s">
        <v>142</v>
      </c>
      <c r="V4" s="453" t="s">
        <v>109</v>
      </c>
    </row>
    <row r="5" spans="1:52" ht="12.75" customHeight="1" x14ac:dyDescent="0.35">
      <c r="A5" s="367"/>
      <c r="B5" s="367"/>
      <c r="C5" s="454" t="s">
        <v>132</v>
      </c>
      <c r="D5" s="455">
        <f>MAX(MAX(J5:T44),ABS(MIN(J5:T44)))</f>
        <v>0</v>
      </c>
      <c r="E5" s="367"/>
      <c r="F5" s="367"/>
      <c r="G5" s="367"/>
      <c r="H5" s="367"/>
      <c r="I5" s="391">
        <v>1</v>
      </c>
      <c r="J5" s="438"/>
      <c r="K5" s="417"/>
      <c r="L5" s="417"/>
      <c r="M5" s="417"/>
      <c r="N5" s="417"/>
      <c r="O5" s="417"/>
      <c r="P5" s="417"/>
      <c r="Q5" s="417"/>
      <c r="R5" s="417"/>
      <c r="S5" s="417"/>
      <c r="T5" s="456"/>
      <c r="U5" s="457"/>
      <c r="V5" s="458"/>
    </row>
    <row r="6" spans="1:52" ht="12.75" customHeight="1" x14ac:dyDescent="0.35">
      <c r="A6" s="367"/>
      <c r="B6" s="367"/>
      <c r="C6" s="459" t="s">
        <v>37</v>
      </c>
      <c r="D6" s="460">
        <f>IF(D9&lt;0.000001,1,D7/D9)</f>
        <v>1</v>
      </c>
      <c r="E6" s="367"/>
      <c r="F6" s="367"/>
      <c r="G6" s="367"/>
      <c r="H6" s="367"/>
      <c r="I6" s="391">
        <v>2</v>
      </c>
      <c r="J6" s="392"/>
      <c r="K6" s="393"/>
      <c r="L6" s="393"/>
      <c r="M6" s="393"/>
      <c r="N6" s="393"/>
      <c r="O6" s="393"/>
      <c r="P6" s="393"/>
      <c r="Q6" s="393"/>
      <c r="R6" s="393"/>
      <c r="S6" s="393"/>
      <c r="T6" s="461"/>
      <c r="U6" s="462"/>
      <c r="V6" s="463"/>
    </row>
    <row r="7" spans="1:52" ht="12.75" customHeight="1" x14ac:dyDescent="0.35">
      <c r="A7" s="367"/>
      <c r="B7" s="367"/>
      <c r="C7" s="459" t="s">
        <v>36</v>
      </c>
      <c r="D7" s="460">
        <v>0.3</v>
      </c>
      <c r="E7" s="367"/>
      <c r="F7" s="367"/>
      <c r="G7" s="367"/>
      <c r="H7" s="367"/>
      <c r="I7" s="391">
        <v>3</v>
      </c>
      <c r="J7" s="392"/>
      <c r="K7" s="393"/>
      <c r="L7" s="393"/>
      <c r="M7" s="393"/>
      <c r="N7" s="393"/>
      <c r="O7" s="393"/>
      <c r="P7" s="393"/>
      <c r="Q7" s="393"/>
      <c r="R7" s="393"/>
      <c r="S7" s="393"/>
      <c r="T7" s="461"/>
      <c r="U7" s="462"/>
      <c r="V7" s="463"/>
    </row>
    <row r="8" spans="1:52" ht="12.75" customHeight="1" x14ac:dyDescent="0.35">
      <c r="A8" s="367"/>
      <c r="B8" s="367"/>
      <c r="C8" s="464" t="s">
        <v>122</v>
      </c>
      <c r="D8" s="460">
        <f>PlotData!CB5</f>
        <v>14.261837188805655</v>
      </c>
      <c r="E8" s="367"/>
      <c r="F8" s="367"/>
      <c r="G8" s="367"/>
      <c r="H8" s="367"/>
      <c r="I8" s="391">
        <v>4</v>
      </c>
      <c r="J8" s="392"/>
      <c r="K8" s="393"/>
      <c r="L8" s="393"/>
      <c r="M8" s="393"/>
      <c r="N8" s="393"/>
      <c r="O8" s="393"/>
      <c r="P8" s="393"/>
      <c r="Q8" s="393"/>
      <c r="R8" s="393"/>
      <c r="S8" s="393"/>
      <c r="T8" s="461"/>
      <c r="U8" s="462"/>
      <c r="V8" s="463"/>
    </row>
    <row r="9" spans="1:52" ht="12.75" customHeight="1" thickBot="1" x14ac:dyDescent="0.4">
      <c r="A9" s="367"/>
      <c r="B9" s="367"/>
      <c r="C9" s="465" t="s">
        <v>128</v>
      </c>
      <c r="D9" s="466">
        <f>D5/MAX(0.0001,D8)</f>
        <v>0</v>
      </c>
      <c r="E9" s="367"/>
      <c r="F9" s="367"/>
      <c r="G9" s="367"/>
      <c r="H9" s="367"/>
      <c r="I9" s="391">
        <v>5</v>
      </c>
      <c r="J9" s="392"/>
      <c r="K9" s="393"/>
      <c r="L9" s="393"/>
      <c r="M9" s="393"/>
      <c r="N9" s="393"/>
      <c r="O9" s="393"/>
      <c r="P9" s="393"/>
      <c r="Q9" s="393"/>
      <c r="R9" s="393"/>
      <c r="S9" s="393"/>
      <c r="T9" s="461"/>
      <c r="U9" s="462"/>
      <c r="V9" s="463"/>
    </row>
    <row r="10" spans="1:52" ht="12.75" customHeight="1" x14ac:dyDescent="0.35">
      <c r="A10" s="367"/>
      <c r="B10" s="367"/>
      <c r="C10" s="367"/>
      <c r="D10" s="367"/>
      <c r="E10" s="367"/>
      <c r="F10" s="367"/>
      <c r="G10" s="367"/>
      <c r="H10" s="367"/>
      <c r="I10" s="391">
        <v>6</v>
      </c>
      <c r="J10" s="392"/>
      <c r="K10" s="393"/>
      <c r="L10" s="393"/>
      <c r="M10" s="393"/>
      <c r="N10" s="393"/>
      <c r="O10" s="393"/>
      <c r="P10" s="393"/>
      <c r="Q10" s="393"/>
      <c r="R10" s="393"/>
      <c r="S10" s="393"/>
      <c r="T10" s="461"/>
      <c r="U10" s="462"/>
      <c r="V10" s="463"/>
    </row>
    <row r="11" spans="1:52" ht="12.75" customHeight="1" x14ac:dyDescent="0.35">
      <c r="A11" s="367"/>
      <c r="B11" s="367"/>
      <c r="C11" s="367"/>
      <c r="D11" s="367"/>
      <c r="E11" s="367"/>
      <c r="F11" s="367"/>
      <c r="G11" s="367"/>
      <c r="H11" s="367"/>
      <c r="I11" s="391">
        <v>7</v>
      </c>
      <c r="J11" s="392"/>
      <c r="K11" s="393"/>
      <c r="L11" s="393"/>
      <c r="M11" s="393"/>
      <c r="N11" s="393"/>
      <c r="O11" s="393"/>
      <c r="P11" s="393"/>
      <c r="Q11" s="393"/>
      <c r="R11" s="393"/>
      <c r="S11" s="393"/>
      <c r="T11" s="461"/>
      <c r="U11" s="462"/>
      <c r="V11" s="463"/>
    </row>
    <row r="12" spans="1:52" ht="12.75" customHeight="1" x14ac:dyDescent="0.35">
      <c r="A12" s="367"/>
      <c r="B12" s="367"/>
      <c r="C12" s="367"/>
      <c r="D12" s="367"/>
      <c r="E12" s="367"/>
      <c r="F12" s="367"/>
      <c r="G12" s="367"/>
      <c r="H12" s="367"/>
      <c r="I12" s="391">
        <v>8</v>
      </c>
      <c r="J12" s="392"/>
      <c r="K12" s="393"/>
      <c r="L12" s="393"/>
      <c r="M12" s="393"/>
      <c r="N12" s="393"/>
      <c r="O12" s="393"/>
      <c r="P12" s="393"/>
      <c r="Q12" s="393"/>
      <c r="R12" s="393"/>
      <c r="S12" s="393"/>
      <c r="T12" s="461"/>
      <c r="U12" s="462"/>
      <c r="V12" s="463"/>
    </row>
    <row r="13" spans="1:52" ht="12.75" customHeight="1" x14ac:dyDescent="0.35">
      <c r="A13" s="367"/>
      <c r="B13" s="367"/>
      <c r="C13" s="367"/>
      <c r="D13" s="367"/>
      <c r="E13" s="367"/>
      <c r="F13" s="367"/>
      <c r="G13" s="367"/>
      <c r="H13" s="367"/>
      <c r="I13" s="391">
        <v>9</v>
      </c>
      <c r="J13" s="392"/>
      <c r="K13" s="393"/>
      <c r="L13" s="393"/>
      <c r="M13" s="393"/>
      <c r="N13" s="393"/>
      <c r="O13" s="393"/>
      <c r="P13" s="393"/>
      <c r="Q13" s="393"/>
      <c r="R13" s="393"/>
      <c r="S13" s="393"/>
      <c r="T13" s="461"/>
      <c r="U13" s="462"/>
      <c r="V13" s="463"/>
    </row>
    <row r="14" spans="1:52" ht="12.75" customHeight="1" x14ac:dyDescent="0.35">
      <c r="A14" s="367"/>
      <c r="B14" s="367"/>
      <c r="C14" s="367"/>
      <c r="D14" s="367"/>
      <c r="E14" s="367"/>
      <c r="F14" s="367"/>
      <c r="G14" s="367"/>
      <c r="H14" s="367"/>
      <c r="I14" s="391">
        <v>10</v>
      </c>
      <c r="J14" s="392"/>
      <c r="K14" s="393"/>
      <c r="L14" s="393"/>
      <c r="M14" s="393"/>
      <c r="N14" s="393"/>
      <c r="O14" s="393"/>
      <c r="P14" s="393"/>
      <c r="Q14" s="393"/>
      <c r="R14" s="393"/>
      <c r="S14" s="393"/>
      <c r="T14" s="461"/>
      <c r="U14" s="462"/>
      <c r="V14" s="463"/>
    </row>
    <row r="15" spans="1:52" ht="12.75" customHeight="1" x14ac:dyDescent="0.35">
      <c r="A15" s="367"/>
      <c r="B15" s="367"/>
      <c r="C15" s="367"/>
      <c r="D15" s="367"/>
      <c r="E15" s="367"/>
      <c r="F15" s="367"/>
      <c r="G15" s="367"/>
      <c r="H15" s="367"/>
      <c r="I15" s="391">
        <v>11</v>
      </c>
      <c r="J15" s="392"/>
      <c r="K15" s="393"/>
      <c r="L15" s="393"/>
      <c r="M15" s="393"/>
      <c r="N15" s="393"/>
      <c r="O15" s="393"/>
      <c r="P15" s="393"/>
      <c r="Q15" s="393"/>
      <c r="R15" s="393"/>
      <c r="S15" s="393"/>
      <c r="T15" s="461"/>
      <c r="U15" s="462"/>
      <c r="V15" s="463"/>
    </row>
    <row r="16" spans="1:52" ht="12.75" customHeight="1" x14ac:dyDescent="0.35">
      <c r="A16" s="367"/>
      <c r="B16" s="367"/>
      <c r="C16" s="367"/>
      <c r="D16" s="367"/>
      <c r="E16" s="367"/>
      <c r="F16" s="367"/>
      <c r="G16" s="367"/>
      <c r="H16" s="367"/>
      <c r="I16" s="391">
        <v>12</v>
      </c>
      <c r="J16" s="392"/>
      <c r="K16" s="393"/>
      <c r="L16" s="393"/>
      <c r="M16" s="393"/>
      <c r="N16" s="393"/>
      <c r="O16" s="393"/>
      <c r="P16" s="393"/>
      <c r="Q16" s="393"/>
      <c r="R16" s="393"/>
      <c r="S16" s="393"/>
      <c r="T16" s="461"/>
      <c r="U16" s="462"/>
      <c r="V16" s="463"/>
    </row>
    <row r="17" spans="1:24" ht="12.75" customHeight="1" x14ac:dyDescent="0.35">
      <c r="A17" s="367"/>
      <c r="B17" s="367"/>
      <c r="C17" s="367"/>
      <c r="D17" s="367"/>
      <c r="E17" s="367"/>
      <c r="F17" s="367"/>
      <c r="G17" s="367"/>
      <c r="H17" s="367"/>
      <c r="I17" s="391">
        <v>13</v>
      </c>
      <c r="J17" s="392"/>
      <c r="K17" s="393"/>
      <c r="L17" s="393"/>
      <c r="M17" s="393"/>
      <c r="N17" s="393"/>
      <c r="O17" s="393"/>
      <c r="P17" s="393"/>
      <c r="Q17" s="393"/>
      <c r="R17" s="393"/>
      <c r="S17" s="393"/>
      <c r="T17" s="461"/>
      <c r="U17" s="462"/>
      <c r="V17" s="463"/>
    </row>
    <row r="18" spans="1:24" ht="12.75" customHeight="1" x14ac:dyDescent="0.35">
      <c r="A18" s="367"/>
      <c r="B18" s="367"/>
      <c r="C18" s="367"/>
      <c r="D18" s="367"/>
      <c r="E18" s="367"/>
      <c r="F18" s="367"/>
      <c r="G18" s="367"/>
      <c r="H18" s="367"/>
      <c r="I18" s="391">
        <v>14</v>
      </c>
      <c r="J18" s="392"/>
      <c r="K18" s="393"/>
      <c r="L18" s="393"/>
      <c r="M18" s="393"/>
      <c r="N18" s="393"/>
      <c r="O18" s="393"/>
      <c r="P18" s="393"/>
      <c r="Q18" s="393"/>
      <c r="R18" s="393"/>
      <c r="S18" s="393"/>
      <c r="T18" s="461"/>
      <c r="U18" s="462"/>
      <c r="V18" s="463"/>
    </row>
    <row r="19" spans="1:24" ht="12.75" customHeight="1" x14ac:dyDescent="0.35">
      <c r="A19" s="367"/>
      <c r="B19" s="367"/>
      <c r="C19" s="367"/>
      <c r="D19" s="367"/>
      <c r="E19" s="367"/>
      <c r="F19" s="367"/>
      <c r="G19" s="367"/>
      <c r="H19" s="367"/>
      <c r="I19" s="391">
        <v>15</v>
      </c>
      <c r="J19" s="392"/>
      <c r="K19" s="393"/>
      <c r="L19" s="393"/>
      <c r="M19" s="393"/>
      <c r="N19" s="393"/>
      <c r="O19" s="393"/>
      <c r="P19" s="393"/>
      <c r="Q19" s="393"/>
      <c r="R19" s="393"/>
      <c r="S19" s="393"/>
      <c r="T19" s="461"/>
      <c r="U19" s="462"/>
      <c r="V19" s="463"/>
    </row>
    <row r="20" spans="1:24" ht="12.75" customHeight="1" x14ac:dyDescent="0.35">
      <c r="A20" s="367"/>
      <c r="B20" s="367"/>
      <c r="C20" s="367"/>
      <c r="D20" s="367"/>
      <c r="E20" s="367"/>
      <c r="F20" s="367"/>
      <c r="G20" s="367"/>
      <c r="H20" s="367"/>
      <c r="I20" s="391">
        <v>16</v>
      </c>
      <c r="J20" s="392"/>
      <c r="K20" s="393"/>
      <c r="L20" s="393"/>
      <c r="M20" s="393"/>
      <c r="N20" s="393"/>
      <c r="O20" s="393"/>
      <c r="P20" s="393"/>
      <c r="Q20" s="393"/>
      <c r="R20" s="393"/>
      <c r="S20" s="393"/>
      <c r="T20" s="461"/>
      <c r="U20" s="462"/>
      <c r="V20" s="463"/>
    </row>
    <row r="21" spans="1:24" ht="12.75" customHeight="1" x14ac:dyDescent="0.35">
      <c r="A21" s="367"/>
      <c r="B21" s="367"/>
      <c r="C21" s="367"/>
      <c r="D21" s="367"/>
      <c r="E21" s="367"/>
      <c r="F21" s="367"/>
      <c r="G21" s="367"/>
      <c r="H21" s="367"/>
      <c r="I21" s="391">
        <v>17</v>
      </c>
      <c r="J21" s="392"/>
      <c r="K21" s="393"/>
      <c r="L21" s="393"/>
      <c r="M21" s="393"/>
      <c r="N21" s="393"/>
      <c r="O21" s="393"/>
      <c r="P21" s="393"/>
      <c r="Q21" s="393"/>
      <c r="R21" s="393"/>
      <c r="S21" s="393"/>
      <c r="T21" s="461"/>
      <c r="U21" s="462"/>
      <c r="V21" s="463"/>
    </row>
    <row r="22" spans="1:24" ht="12.75" customHeight="1" x14ac:dyDescent="0.35">
      <c r="A22" s="367"/>
      <c r="B22" s="367"/>
      <c r="C22" s="367"/>
      <c r="D22" s="367"/>
      <c r="E22" s="367"/>
      <c r="F22" s="367"/>
      <c r="G22" s="367"/>
      <c r="H22" s="398"/>
      <c r="I22" s="391">
        <v>18</v>
      </c>
      <c r="J22" s="392"/>
      <c r="K22" s="393"/>
      <c r="L22" s="393"/>
      <c r="M22" s="393"/>
      <c r="N22" s="393"/>
      <c r="O22" s="393"/>
      <c r="P22" s="393"/>
      <c r="Q22" s="393"/>
      <c r="R22" s="393"/>
      <c r="S22" s="393"/>
      <c r="T22" s="461"/>
      <c r="U22" s="462"/>
      <c r="V22" s="463"/>
      <c r="X22" s="367"/>
    </row>
    <row r="23" spans="1:24" ht="12.75" customHeight="1" x14ac:dyDescent="0.35">
      <c r="A23" s="367"/>
      <c r="B23" s="367"/>
      <c r="C23" s="367"/>
      <c r="D23" s="367"/>
      <c r="E23" s="367"/>
      <c r="F23" s="367"/>
      <c r="G23" s="367"/>
      <c r="H23" s="367"/>
      <c r="I23" s="391">
        <v>19</v>
      </c>
      <c r="J23" s="392"/>
      <c r="K23" s="393"/>
      <c r="L23" s="393"/>
      <c r="M23" s="393"/>
      <c r="N23" s="393"/>
      <c r="O23" s="393"/>
      <c r="P23" s="393"/>
      <c r="Q23" s="393"/>
      <c r="R23" s="393"/>
      <c r="S23" s="393"/>
      <c r="T23" s="461"/>
      <c r="U23" s="462"/>
      <c r="V23" s="463"/>
      <c r="X23" s="367"/>
    </row>
    <row r="24" spans="1:24" ht="12.75" customHeight="1" x14ac:dyDescent="0.35">
      <c r="A24" s="367"/>
      <c r="B24" s="367"/>
      <c r="C24" s="367"/>
      <c r="D24" s="367"/>
      <c r="E24" s="367"/>
      <c r="F24" s="367"/>
      <c r="G24" s="367"/>
      <c r="H24" s="367"/>
      <c r="I24" s="391">
        <v>20</v>
      </c>
      <c r="J24" s="392"/>
      <c r="K24" s="393"/>
      <c r="L24" s="393"/>
      <c r="M24" s="393"/>
      <c r="N24" s="393"/>
      <c r="O24" s="393"/>
      <c r="P24" s="393"/>
      <c r="Q24" s="393"/>
      <c r="R24" s="393"/>
      <c r="S24" s="393"/>
      <c r="T24" s="461"/>
      <c r="U24" s="462"/>
      <c r="V24" s="463"/>
      <c r="X24" s="367"/>
    </row>
    <row r="25" spans="1:24" ht="12.75" customHeight="1" x14ac:dyDescent="0.35">
      <c r="A25" s="367"/>
      <c r="B25" s="367"/>
      <c r="C25" s="367"/>
      <c r="D25" s="367"/>
      <c r="E25" s="367"/>
      <c r="F25" s="367"/>
      <c r="G25" s="367"/>
      <c r="H25" s="367"/>
      <c r="I25" s="391">
        <v>21</v>
      </c>
      <c r="J25" s="392"/>
      <c r="K25" s="393"/>
      <c r="L25" s="393"/>
      <c r="M25" s="393"/>
      <c r="N25" s="393"/>
      <c r="O25" s="393"/>
      <c r="P25" s="393"/>
      <c r="Q25" s="393"/>
      <c r="R25" s="393"/>
      <c r="S25" s="393"/>
      <c r="T25" s="461"/>
      <c r="U25" s="462"/>
      <c r="V25" s="463"/>
      <c r="X25" s="367"/>
    </row>
    <row r="26" spans="1:24" ht="12.75" customHeight="1" x14ac:dyDescent="0.35">
      <c r="I26" s="391">
        <v>22</v>
      </c>
      <c r="J26" s="392"/>
      <c r="K26" s="393"/>
      <c r="L26" s="393"/>
      <c r="M26" s="393"/>
      <c r="N26" s="393"/>
      <c r="O26" s="393"/>
      <c r="P26" s="393"/>
      <c r="Q26" s="393"/>
      <c r="R26" s="393"/>
      <c r="S26" s="393"/>
      <c r="T26" s="461"/>
      <c r="U26" s="462"/>
      <c r="V26" s="463"/>
      <c r="X26" s="367"/>
    </row>
    <row r="27" spans="1:24" ht="12.75" customHeight="1" x14ac:dyDescent="0.35">
      <c r="I27" s="391">
        <v>23</v>
      </c>
      <c r="J27" s="392"/>
      <c r="K27" s="393"/>
      <c r="L27" s="393"/>
      <c r="M27" s="393"/>
      <c r="N27" s="393"/>
      <c r="O27" s="393"/>
      <c r="P27" s="393"/>
      <c r="Q27" s="393"/>
      <c r="R27" s="393"/>
      <c r="S27" s="393"/>
      <c r="T27" s="461"/>
      <c r="U27" s="462"/>
      <c r="V27" s="463"/>
      <c r="X27" s="367"/>
    </row>
    <row r="28" spans="1:24" ht="12.75" customHeight="1" x14ac:dyDescent="0.35">
      <c r="I28" s="391">
        <v>24</v>
      </c>
      <c r="J28" s="392"/>
      <c r="K28" s="393"/>
      <c r="L28" s="393"/>
      <c r="M28" s="393"/>
      <c r="N28" s="393"/>
      <c r="O28" s="393"/>
      <c r="P28" s="393"/>
      <c r="Q28" s="393"/>
      <c r="R28" s="393"/>
      <c r="S28" s="393"/>
      <c r="T28" s="461"/>
      <c r="U28" s="462"/>
      <c r="V28" s="463"/>
      <c r="X28" s="367"/>
    </row>
    <row r="29" spans="1:24" ht="12.75" customHeight="1" x14ac:dyDescent="0.35">
      <c r="I29" s="391">
        <v>25</v>
      </c>
      <c r="J29" s="392"/>
      <c r="K29" s="393"/>
      <c r="L29" s="393"/>
      <c r="M29" s="393"/>
      <c r="N29" s="393"/>
      <c r="O29" s="393"/>
      <c r="P29" s="393"/>
      <c r="Q29" s="393"/>
      <c r="R29" s="393"/>
      <c r="S29" s="393"/>
      <c r="T29" s="461"/>
      <c r="U29" s="462"/>
      <c r="V29" s="463"/>
      <c r="X29" s="367"/>
    </row>
    <row r="30" spans="1:24" ht="12.75" customHeight="1" x14ac:dyDescent="0.35">
      <c r="I30" s="391">
        <v>26</v>
      </c>
      <c r="J30" s="392"/>
      <c r="K30" s="393"/>
      <c r="L30" s="393"/>
      <c r="M30" s="393"/>
      <c r="N30" s="393"/>
      <c r="O30" s="393"/>
      <c r="P30" s="393"/>
      <c r="Q30" s="393"/>
      <c r="R30" s="393"/>
      <c r="S30" s="393"/>
      <c r="T30" s="461"/>
      <c r="U30" s="462"/>
      <c r="V30" s="463"/>
      <c r="X30" s="367"/>
    </row>
    <row r="31" spans="1:24" x14ac:dyDescent="0.35">
      <c r="I31" s="391">
        <v>27</v>
      </c>
      <c r="J31" s="392"/>
      <c r="K31" s="393"/>
      <c r="L31" s="393"/>
      <c r="M31" s="393"/>
      <c r="N31" s="393"/>
      <c r="O31" s="393"/>
      <c r="P31" s="393"/>
      <c r="Q31" s="393"/>
      <c r="R31" s="393"/>
      <c r="S31" s="393"/>
      <c r="T31" s="461"/>
      <c r="U31" s="462"/>
      <c r="V31" s="463"/>
    </row>
    <row r="32" spans="1:24" x14ac:dyDescent="0.35">
      <c r="I32" s="391">
        <v>28</v>
      </c>
      <c r="J32" s="392"/>
      <c r="K32" s="393"/>
      <c r="L32" s="393"/>
      <c r="M32" s="393"/>
      <c r="N32" s="393"/>
      <c r="O32" s="393"/>
      <c r="P32" s="393"/>
      <c r="Q32" s="393"/>
      <c r="R32" s="393"/>
      <c r="S32" s="393"/>
      <c r="T32" s="461"/>
      <c r="U32" s="462"/>
      <c r="V32" s="463"/>
    </row>
    <row r="33" spans="4:22" x14ac:dyDescent="0.35">
      <c r="I33" s="391">
        <v>29</v>
      </c>
      <c r="J33" s="392"/>
      <c r="K33" s="393"/>
      <c r="L33" s="393"/>
      <c r="M33" s="393"/>
      <c r="N33" s="393"/>
      <c r="O33" s="393"/>
      <c r="P33" s="393"/>
      <c r="Q33" s="393"/>
      <c r="R33" s="393"/>
      <c r="S33" s="393"/>
      <c r="T33" s="461"/>
      <c r="U33" s="462"/>
      <c r="V33" s="463"/>
    </row>
    <row r="34" spans="4:22" x14ac:dyDescent="0.35">
      <c r="I34" s="391">
        <v>30</v>
      </c>
      <c r="J34" s="392"/>
      <c r="K34" s="393"/>
      <c r="L34" s="393"/>
      <c r="M34" s="393"/>
      <c r="N34" s="393"/>
      <c r="O34" s="393"/>
      <c r="P34" s="393"/>
      <c r="Q34" s="393"/>
      <c r="R34" s="393"/>
      <c r="S34" s="393"/>
      <c r="T34" s="461"/>
      <c r="U34" s="462"/>
      <c r="V34" s="463"/>
    </row>
    <row r="35" spans="4:22" ht="13.15" thickBot="1" x14ac:dyDescent="0.4">
      <c r="I35" s="391">
        <v>31</v>
      </c>
      <c r="J35" s="392"/>
      <c r="K35" s="393"/>
      <c r="L35" s="393"/>
      <c r="M35" s="393"/>
      <c r="N35" s="393"/>
      <c r="O35" s="393"/>
      <c r="P35" s="393"/>
      <c r="Q35" s="393"/>
      <c r="R35" s="393"/>
      <c r="S35" s="393"/>
      <c r="T35" s="461"/>
      <c r="U35" s="462"/>
      <c r="V35" s="463"/>
    </row>
    <row r="36" spans="4:22" x14ac:dyDescent="0.35">
      <c r="D36" s="416" t="s">
        <v>143</v>
      </c>
      <c r="E36" s="425">
        <f>MAX(J5:T44)</f>
        <v>0</v>
      </c>
      <c r="I36" s="391">
        <v>32</v>
      </c>
      <c r="J36" s="392"/>
      <c r="K36" s="393"/>
      <c r="L36" s="393"/>
      <c r="M36" s="393"/>
      <c r="N36" s="393"/>
      <c r="O36" s="393"/>
      <c r="P36" s="393"/>
      <c r="Q36" s="393"/>
      <c r="R36" s="393"/>
      <c r="S36" s="393"/>
      <c r="T36" s="461"/>
      <c r="U36" s="462"/>
      <c r="V36" s="463"/>
    </row>
    <row r="37" spans="4:22" ht="13.15" thickBot="1" x14ac:dyDescent="0.4">
      <c r="D37" s="426" t="s">
        <v>144</v>
      </c>
      <c r="E37" s="427">
        <f>MIN(J5:T44)</f>
        <v>0</v>
      </c>
      <c r="I37" s="391">
        <v>33</v>
      </c>
      <c r="J37" s="392"/>
      <c r="K37" s="393"/>
      <c r="L37" s="393"/>
      <c r="M37" s="393"/>
      <c r="N37" s="393"/>
      <c r="O37" s="393"/>
      <c r="P37" s="393"/>
      <c r="Q37" s="393"/>
      <c r="R37" s="393"/>
      <c r="S37" s="393"/>
      <c r="T37" s="461"/>
      <c r="U37" s="462"/>
      <c r="V37" s="463"/>
    </row>
    <row r="38" spans="4:22" x14ac:dyDescent="0.35">
      <c r="I38" s="391">
        <v>34</v>
      </c>
      <c r="J38" s="392"/>
      <c r="K38" s="393"/>
      <c r="L38" s="393"/>
      <c r="M38" s="393"/>
      <c r="N38" s="393"/>
      <c r="O38" s="393"/>
      <c r="P38" s="393"/>
      <c r="Q38" s="393"/>
      <c r="R38" s="393"/>
      <c r="S38" s="393"/>
      <c r="T38" s="461"/>
      <c r="U38" s="462"/>
      <c r="V38" s="463"/>
    </row>
    <row r="39" spans="4:22" x14ac:dyDescent="0.35">
      <c r="I39" s="391">
        <v>35</v>
      </c>
      <c r="J39" s="392"/>
      <c r="K39" s="393"/>
      <c r="L39" s="393"/>
      <c r="M39" s="393"/>
      <c r="N39" s="393"/>
      <c r="O39" s="393"/>
      <c r="P39" s="393"/>
      <c r="Q39" s="393"/>
      <c r="R39" s="393"/>
      <c r="S39" s="393"/>
      <c r="T39" s="461"/>
      <c r="U39" s="462"/>
      <c r="V39" s="463"/>
    </row>
    <row r="40" spans="4:22" x14ac:dyDescent="0.35">
      <c r="I40" s="391">
        <v>36</v>
      </c>
      <c r="J40" s="392"/>
      <c r="K40" s="393"/>
      <c r="L40" s="393"/>
      <c r="M40" s="393"/>
      <c r="N40" s="393"/>
      <c r="O40" s="393"/>
      <c r="P40" s="393"/>
      <c r="Q40" s="393"/>
      <c r="R40" s="393"/>
      <c r="S40" s="393"/>
      <c r="T40" s="461"/>
      <c r="U40" s="462"/>
      <c r="V40" s="463"/>
    </row>
    <row r="41" spans="4:22" x14ac:dyDescent="0.35">
      <c r="I41" s="391">
        <v>37</v>
      </c>
      <c r="J41" s="392"/>
      <c r="K41" s="393"/>
      <c r="L41" s="393"/>
      <c r="M41" s="393"/>
      <c r="N41" s="393"/>
      <c r="O41" s="393"/>
      <c r="P41" s="393"/>
      <c r="Q41" s="393"/>
      <c r="R41" s="393"/>
      <c r="S41" s="393"/>
      <c r="T41" s="461"/>
      <c r="U41" s="462"/>
      <c r="V41" s="463"/>
    </row>
    <row r="42" spans="4:22" x14ac:dyDescent="0.35">
      <c r="I42" s="391">
        <v>38</v>
      </c>
      <c r="J42" s="392"/>
      <c r="K42" s="393"/>
      <c r="L42" s="393"/>
      <c r="M42" s="393"/>
      <c r="N42" s="393"/>
      <c r="O42" s="393"/>
      <c r="P42" s="393"/>
      <c r="Q42" s="393"/>
      <c r="R42" s="393"/>
      <c r="S42" s="393"/>
      <c r="T42" s="461"/>
      <c r="U42" s="462"/>
      <c r="V42" s="463"/>
    </row>
    <row r="43" spans="4:22" x14ac:dyDescent="0.35">
      <c r="I43" s="391">
        <v>39</v>
      </c>
      <c r="J43" s="392"/>
      <c r="K43" s="393"/>
      <c r="L43" s="393"/>
      <c r="M43" s="393"/>
      <c r="N43" s="393"/>
      <c r="O43" s="393"/>
      <c r="P43" s="393"/>
      <c r="Q43" s="393"/>
      <c r="R43" s="393"/>
      <c r="S43" s="393"/>
      <c r="T43" s="461"/>
      <c r="U43" s="462"/>
      <c r="V43" s="463"/>
    </row>
    <row r="44" spans="4:22" ht="13.15" thickBot="1" x14ac:dyDescent="0.4">
      <c r="I44" s="403">
        <v>40</v>
      </c>
      <c r="J44" s="404"/>
      <c r="K44" s="405"/>
      <c r="L44" s="405"/>
      <c r="M44" s="405"/>
      <c r="N44" s="405"/>
      <c r="O44" s="405"/>
      <c r="P44" s="405"/>
      <c r="Q44" s="405"/>
      <c r="R44" s="405"/>
      <c r="S44" s="405"/>
      <c r="T44" s="467"/>
      <c r="U44" s="468"/>
      <c r="V44" s="469"/>
    </row>
    <row r="45" spans="4:22" x14ac:dyDescent="0.35"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</row>
    <row r="46" spans="4:22" x14ac:dyDescent="0.35">
      <c r="I46" s="398"/>
      <c r="J46" s="398"/>
      <c r="K46" s="398"/>
      <c r="N46" s="398"/>
      <c r="O46" s="398"/>
      <c r="P46" s="398"/>
      <c r="Q46" s="398"/>
      <c r="R46" s="398"/>
      <c r="S46" s="398"/>
      <c r="T46" s="398"/>
    </row>
    <row r="47" spans="4:22" x14ac:dyDescent="0.35">
      <c r="I47" s="398"/>
      <c r="J47" s="439"/>
      <c r="K47" s="398"/>
      <c r="L47" s="398"/>
      <c r="M47" s="398"/>
      <c r="N47" s="398"/>
      <c r="O47" s="398"/>
      <c r="P47" s="398"/>
      <c r="S47" s="398"/>
      <c r="T47" s="398"/>
    </row>
    <row r="48" spans="4:22" x14ac:dyDescent="0.35"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</row>
    <row r="49" spans="12:18" x14ac:dyDescent="0.35">
      <c r="L49" s="398"/>
      <c r="N49" s="398"/>
      <c r="Q49" s="398"/>
      <c r="R49" s="398"/>
    </row>
    <row r="50" spans="12:18" x14ac:dyDescent="0.35">
      <c r="L50" s="398"/>
      <c r="N50" s="398"/>
    </row>
    <row r="51" spans="12:18" x14ac:dyDescent="0.35">
      <c r="L51" s="398"/>
      <c r="N51" s="398"/>
    </row>
    <row r="52" spans="12:18" x14ac:dyDescent="0.35">
      <c r="L52" s="398"/>
      <c r="N52" s="398"/>
    </row>
    <row r="53" spans="12:18" x14ac:dyDescent="0.35">
      <c r="L53" s="398"/>
      <c r="N53" s="398"/>
    </row>
    <row r="54" spans="12:18" x14ac:dyDescent="0.35">
      <c r="L54" s="398"/>
      <c r="N54" s="398"/>
    </row>
    <row r="55" spans="12:18" x14ac:dyDescent="0.35">
      <c r="L55" s="398"/>
      <c r="N55" s="398"/>
    </row>
    <row r="56" spans="12:18" x14ac:dyDescent="0.35">
      <c r="L56" s="398"/>
      <c r="N56" s="398"/>
    </row>
    <row r="57" spans="12:18" x14ac:dyDescent="0.35">
      <c r="L57" s="398"/>
      <c r="N57" s="398"/>
    </row>
    <row r="77" spans="13:32" x14ac:dyDescent="0.35">
      <c r="AD77" s="367"/>
      <c r="AE77" s="367"/>
      <c r="AF77" s="367"/>
    </row>
    <row r="78" spans="13:32" x14ac:dyDescent="0.35">
      <c r="AD78" s="367"/>
      <c r="AE78" s="367"/>
      <c r="AF78" s="367"/>
    </row>
    <row r="79" spans="13:32" x14ac:dyDescent="0.35">
      <c r="M79" s="367"/>
      <c r="P79" s="367"/>
      <c r="Q79" s="367"/>
      <c r="X79" s="367"/>
      <c r="AD79" s="367"/>
      <c r="AE79" s="367"/>
      <c r="AF79" s="367"/>
    </row>
    <row r="80" spans="13:32" x14ac:dyDescent="0.35">
      <c r="M80" s="367"/>
      <c r="P80" s="367"/>
      <c r="Q80" s="367"/>
      <c r="X80" s="367"/>
      <c r="AD80" s="367"/>
      <c r="AE80" s="367"/>
      <c r="AF80" s="367"/>
    </row>
    <row r="81" spans="13:32" x14ac:dyDescent="0.35">
      <c r="M81" s="367"/>
      <c r="P81" s="367"/>
      <c r="Q81" s="367"/>
      <c r="X81" s="367"/>
      <c r="AD81" s="367"/>
      <c r="AE81" s="367"/>
      <c r="AF81" s="367"/>
    </row>
    <row r="82" spans="13:32" x14ac:dyDescent="0.35">
      <c r="M82" s="367"/>
      <c r="P82" s="367"/>
      <c r="Q82" s="367"/>
      <c r="X82" s="367"/>
      <c r="AD82" s="367"/>
      <c r="AE82" s="367"/>
      <c r="AF82" s="367"/>
    </row>
    <row r="83" spans="13:32" x14ac:dyDescent="0.35">
      <c r="M83" s="367"/>
      <c r="P83" s="367"/>
      <c r="Q83" s="367"/>
      <c r="X83" s="367"/>
      <c r="AD83" s="367"/>
      <c r="AE83" s="367"/>
      <c r="AF83" s="367"/>
    </row>
    <row r="84" spans="13:32" x14ac:dyDescent="0.35">
      <c r="M84" s="367"/>
      <c r="P84" s="367"/>
      <c r="Q84" s="367"/>
      <c r="X84" s="367"/>
      <c r="AD84" s="367"/>
      <c r="AE84" s="367"/>
      <c r="AF84" s="367"/>
    </row>
    <row r="85" spans="13:32" x14ac:dyDescent="0.35">
      <c r="M85" s="367"/>
      <c r="P85" s="367"/>
      <c r="Q85" s="367"/>
      <c r="X85" s="367"/>
      <c r="AD85" s="367"/>
      <c r="AE85" s="367"/>
      <c r="AF85" s="367"/>
    </row>
    <row r="86" spans="13:32" x14ac:dyDescent="0.35">
      <c r="M86" s="367"/>
      <c r="P86" s="367"/>
      <c r="Q86" s="367"/>
      <c r="X86" s="367"/>
      <c r="AD86" s="367"/>
      <c r="AE86" s="367"/>
      <c r="AF86" s="367"/>
    </row>
    <row r="87" spans="13:32" x14ac:dyDescent="0.35">
      <c r="M87" s="367"/>
      <c r="P87" s="367"/>
      <c r="Q87" s="367"/>
      <c r="X87" s="367"/>
      <c r="AD87" s="367"/>
      <c r="AE87" s="367"/>
      <c r="AF87" s="367"/>
    </row>
    <row r="88" spans="13:32" x14ac:dyDescent="0.35">
      <c r="M88" s="367"/>
      <c r="P88" s="367"/>
      <c r="Q88" s="367"/>
      <c r="X88" s="367"/>
      <c r="AD88" s="367"/>
      <c r="AE88" s="367"/>
      <c r="AF88" s="367"/>
    </row>
    <row r="89" spans="13:32" x14ac:dyDescent="0.35">
      <c r="M89" s="367"/>
      <c r="P89" s="367"/>
      <c r="Q89" s="367"/>
      <c r="X89" s="367"/>
      <c r="AD89" s="367"/>
      <c r="AE89" s="367"/>
      <c r="AF89" s="367"/>
    </row>
    <row r="90" spans="13:32" x14ac:dyDescent="0.35">
      <c r="M90" s="367"/>
      <c r="P90" s="367"/>
      <c r="Q90" s="367"/>
      <c r="X90" s="367"/>
      <c r="AD90" s="367"/>
      <c r="AE90" s="367"/>
      <c r="AF90" s="367"/>
    </row>
    <row r="91" spans="13:32" x14ac:dyDescent="0.35">
      <c r="M91" s="367"/>
      <c r="P91" s="367"/>
      <c r="Q91" s="367"/>
      <c r="X91" s="367"/>
      <c r="AD91" s="367"/>
      <c r="AE91" s="367"/>
      <c r="AF91" s="367"/>
    </row>
    <row r="92" spans="13:32" x14ac:dyDescent="0.35">
      <c r="M92" s="367"/>
      <c r="P92" s="367"/>
      <c r="Q92" s="367"/>
      <c r="X92" s="367"/>
      <c r="AD92" s="367"/>
      <c r="AE92" s="367"/>
      <c r="AF92" s="367"/>
    </row>
    <row r="93" spans="13:32" x14ac:dyDescent="0.35">
      <c r="M93" s="367"/>
      <c r="P93" s="367"/>
      <c r="Q93" s="367"/>
      <c r="X93" s="367"/>
      <c r="AD93" s="367"/>
      <c r="AE93" s="367"/>
      <c r="AF93" s="367"/>
    </row>
    <row r="94" spans="13:32" x14ac:dyDescent="0.35">
      <c r="M94" s="367"/>
      <c r="P94" s="367"/>
      <c r="Q94" s="367"/>
      <c r="X94" s="367"/>
      <c r="AD94" s="367"/>
      <c r="AE94" s="367"/>
      <c r="AF94" s="367"/>
    </row>
    <row r="95" spans="13:32" x14ac:dyDescent="0.35">
      <c r="M95" s="367"/>
      <c r="P95" s="367"/>
      <c r="Q95" s="367"/>
      <c r="X95" s="367"/>
      <c r="AD95" s="367"/>
      <c r="AE95" s="367"/>
      <c r="AF95" s="367"/>
    </row>
    <row r="96" spans="13:32" x14ac:dyDescent="0.35">
      <c r="M96" s="367"/>
      <c r="P96" s="367"/>
      <c r="Q96" s="367"/>
      <c r="X96" s="367"/>
      <c r="AD96" s="367"/>
      <c r="AE96" s="367"/>
      <c r="AF96" s="367"/>
    </row>
    <row r="97" spans="13:32" x14ac:dyDescent="0.35">
      <c r="M97" s="367"/>
      <c r="P97" s="367"/>
      <c r="Q97" s="367"/>
      <c r="X97" s="367"/>
      <c r="AD97" s="367"/>
      <c r="AE97" s="367"/>
      <c r="AF97" s="367"/>
    </row>
    <row r="98" spans="13:32" x14ac:dyDescent="0.35">
      <c r="M98" s="367"/>
      <c r="P98" s="367"/>
      <c r="Q98" s="367"/>
      <c r="X98" s="367"/>
      <c r="AD98" s="367"/>
      <c r="AE98" s="367"/>
      <c r="AF98" s="367"/>
    </row>
    <row r="99" spans="13:32" x14ac:dyDescent="0.35">
      <c r="M99" s="367"/>
      <c r="X99" s="367"/>
      <c r="AD99" s="367"/>
      <c r="AE99" s="367"/>
      <c r="AF99" s="367"/>
    </row>
    <row r="100" spans="13:32" x14ac:dyDescent="0.35">
      <c r="X100" s="367"/>
      <c r="AD100" s="367"/>
      <c r="AE100" s="367"/>
      <c r="AF100" s="36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P1908"/>
  <sheetViews>
    <sheetView zoomScale="66" zoomScaleNormal="66" workbookViewId="0"/>
  </sheetViews>
  <sheetFormatPr baseColWidth="10" defaultColWidth="11.46484375" defaultRowHeight="12.75" x14ac:dyDescent="0.35"/>
  <cols>
    <col min="1" max="1" width="11.46484375" style="470"/>
    <col min="2" max="2" width="12.46484375" style="470" bestFit="1" customWidth="1"/>
    <col min="3" max="16384" width="11.46484375" style="470"/>
  </cols>
  <sheetData>
    <row r="1" spans="1:16" x14ac:dyDescent="0.35">
      <c r="A1" s="470" t="s">
        <v>145</v>
      </c>
      <c r="B1" s="470" t="s">
        <v>3</v>
      </c>
      <c r="C1" s="470" t="s">
        <v>146</v>
      </c>
      <c r="D1" s="470" t="s">
        <v>147</v>
      </c>
      <c r="E1" s="470" t="s">
        <v>148</v>
      </c>
      <c r="J1" s="470" t="s">
        <v>149</v>
      </c>
      <c r="K1" s="470">
        <f>MIN(B2:B100)</f>
        <v>-5</v>
      </c>
      <c r="L1" s="470" t="s">
        <v>150</v>
      </c>
      <c r="M1" s="470">
        <f>MIN(C2:C100)</f>
        <v>0</v>
      </c>
    </row>
    <row r="2" spans="1:16" x14ac:dyDescent="0.35">
      <c r="A2" s="470">
        <v>1</v>
      </c>
      <c r="B2" s="470">
        <v>0</v>
      </c>
      <c r="C2" s="470">
        <v>0</v>
      </c>
      <c r="D2" s="470">
        <v>0</v>
      </c>
      <c r="J2" s="470" t="s">
        <v>151</v>
      </c>
      <c r="K2" s="470">
        <f>MAX(B2:B100)</f>
        <v>6.3293652534484863</v>
      </c>
      <c r="L2" s="470" t="s">
        <v>152</v>
      </c>
      <c r="M2" s="470">
        <f>MAX(C2:C100)</f>
        <v>45</v>
      </c>
      <c r="N2" s="470">
        <v>1</v>
      </c>
      <c r="O2" s="470">
        <f ca="1">IF(ISBLANK(A2),INDIRECT(COLUMN($O$1)&amp;$K$4),(B2-$K$1)/$K$3)</f>
        <v>0.4413309914673354</v>
      </c>
      <c r="P2" s="470">
        <f ca="1">IF(ISBLANK(A2),INDIRECT(COLUMN(P1)&amp;$K$4),(C2-$M$1)/$M$3)</f>
        <v>0</v>
      </c>
    </row>
    <row r="3" spans="1:16" x14ac:dyDescent="0.35">
      <c r="A3" s="470">
        <v>2</v>
      </c>
      <c r="B3" s="470">
        <v>0.32962796092033386</v>
      </c>
      <c r="C3" s="470">
        <v>9</v>
      </c>
      <c r="D3" s="470">
        <v>1</v>
      </c>
      <c r="J3" s="470" t="s">
        <v>153</v>
      </c>
      <c r="K3" s="470">
        <f>IF(K2-K1=0,1,K2-K1)</f>
        <v>11.329365253448486</v>
      </c>
      <c r="L3" s="470" t="s">
        <v>154</v>
      </c>
      <c r="M3" s="470">
        <f>IF(M2-M1=0,1,M2-M1)</f>
        <v>45</v>
      </c>
      <c r="N3" s="470">
        <v>2</v>
      </c>
      <c r="O3" s="470">
        <f ca="1">IF(ISBLANK(A3),INDIRECT(COLUMN($O$1)&amp;$K$4),(B3-$K$1)/$K$3)</f>
        <v>0.47042599842900079</v>
      </c>
      <c r="P3" s="470">
        <f ca="1">IF(ISBLANK(A3),INDIRECT(COLUMN(P2)&amp;$K$4),(C3-$M$1)/$M$3)</f>
        <v>0.2</v>
      </c>
    </row>
    <row r="4" spans="1:16" x14ac:dyDescent="0.35">
      <c r="A4" s="470">
        <v>3</v>
      </c>
      <c r="B4" s="470">
        <v>0.32962754368782043</v>
      </c>
      <c r="C4" s="470">
        <v>9</v>
      </c>
      <c r="J4" s="470" t="s">
        <v>124</v>
      </c>
      <c r="K4" s="470">
        <f>MAX(A2:A100)+1</f>
        <v>100</v>
      </c>
      <c r="N4" s="470">
        <v>3</v>
      </c>
      <c r="O4" s="470">
        <f ca="1">IF(ISBLANK(A4),INDIRECT(COLUMN($O$1)&amp;$K$4),(B4-$K$1)/$K$3)</f>
        <v>0.47042596160147304</v>
      </c>
      <c r="P4" s="470">
        <f ca="1">IF(ISBLANK(A4),INDIRECT(COLUMN(P3)&amp;$K$4),(C4-$M$1)/$M$3)</f>
        <v>0.2</v>
      </c>
    </row>
    <row r="5" spans="1:16" x14ac:dyDescent="0.35">
      <c r="A5" s="470">
        <v>4</v>
      </c>
      <c r="B5" s="470">
        <v>-0.29684954881668091</v>
      </c>
      <c r="C5" s="470">
        <v>8.8999996185302734</v>
      </c>
      <c r="N5" s="470">
        <v>4</v>
      </c>
      <c r="O5" s="470">
        <f ca="1">IF(ISBLANK(A5),INDIRECT(COLUMN($O$1)&amp;$K$4),(B5-$K$1)/$K$3)</f>
        <v>0.41512921032815597</v>
      </c>
      <c r="P5" s="470">
        <f ca="1">IF(ISBLANK(A5),INDIRECT(COLUMN(P4)&amp;$K$4),(C5-$M$1)/$M$3)</f>
        <v>0.19777776930067276</v>
      </c>
    </row>
    <row r="6" spans="1:16" x14ac:dyDescent="0.35">
      <c r="A6" s="470">
        <v>5</v>
      </c>
      <c r="B6" s="470">
        <v>-0.29684907197952271</v>
      </c>
      <c r="C6" s="470">
        <v>8.8999996185302734</v>
      </c>
      <c r="N6" s="470">
        <v>5</v>
      </c>
      <c r="O6" s="470">
        <f ca="1">IF(ISBLANK(A6),INDIRECT(COLUMN($O$1)&amp;$K$4),(B6-$K$1)/$K$3)</f>
        <v>0.41512925241675919</v>
      </c>
      <c r="P6" s="470">
        <f ca="1">IF(ISBLANK(A6),INDIRECT(COLUMN(P5)&amp;$K$4),(C6-$M$1)/$M$3)</f>
        <v>0.19777776930067276</v>
      </c>
    </row>
    <row r="7" spans="1:16" x14ac:dyDescent="0.35">
      <c r="A7" s="470">
        <v>6</v>
      </c>
      <c r="B7" s="470">
        <v>-0.3504769504070282</v>
      </c>
      <c r="C7" s="470">
        <v>8.9499998092651367</v>
      </c>
      <c r="N7" s="470">
        <v>6</v>
      </c>
      <c r="O7" s="470">
        <f ca="1">IF(ISBLANK(A7),INDIRECT(ADDRESS($K$4,COLUMN($O$1))),(B7-$K$1)/$K$3)</f>
        <v>0.41039572346541903</v>
      </c>
      <c r="P7" s="470">
        <f ca="1">IF(ISBLANK(A7),INDIRECT(ADDRESS($K$4,COLUMN(P6))),(C7-$M$1)/$M$3)</f>
        <v>0.19888888465033638</v>
      </c>
    </row>
    <row r="8" spans="1:16" x14ac:dyDescent="0.35">
      <c r="A8" s="470">
        <v>7</v>
      </c>
      <c r="B8" s="470">
        <v>0.64631283283233643</v>
      </c>
      <c r="C8" s="470">
        <v>8.9700002670288086</v>
      </c>
      <c r="N8" s="470">
        <v>7</v>
      </c>
      <c r="O8" s="470">
        <f t="shared" ref="O8:O51" ca="1" si="0">IF(ISBLANK(A8),INDIRECT(ADDRESS($K$4,COLUMN($O$1))),(B8-$K$1)/$K$3)</f>
        <v>0.49837856812972686</v>
      </c>
      <c r="P8" s="470">
        <f t="shared" ref="P8:P51" ca="1" si="1">IF(ISBLANK(A8),INDIRECT(ADDRESS($K$4,COLUMN(P7))),(C8-$M$1)/$M$3)</f>
        <v>0.19933333926730687</v>
      </c>
    </row>
    <row r="9" spans="1:16" x14ac:dyDescent="0.35">
      <c r="A9" s="470">
        <v>8</v>
      </c>
      <c r="B9" s="470">
        <v>0.34103506803512573</v>
      </c>
      <c r="C9" s="470">
        <v>8.9899997711181641</v>
      </c>
      <c r="N9" s="470">
        <v>8</v>
      </c>
      <c r="O9" s="470">
        <f t="shared" ca="1" si="0"/>
        <v>0.47143286040754984</v>
      </c>
      <c r="P9" s="470">
        <f t="shared" ca="1" si="1"/>
        <v>0.19977777269151475</v>
      </c>
    </row>
    <row r="10" spans="1:16" x14ac:dyDescent="0.35">
      <c r="A10" s="470">
        <v>9</v>
      </c>
      <c r="B10" s="470">
        <v>0.34103545546531677</v>
      </c>
      <c r="C10" s="470">
        <v>8.9899997711181641</v>
      </c>
      <c r="N10" s="470">
        <v>9</v>
      </c>
      <c r="O10" s="470">
        <f t="shared" ca="1" si="0"/>
        <v>0.47143289460453991</v>
      </c>
      <c r="P10" s="470">
        <f t="shared" ca="1" si="1"/>
        <v>0.19977777269151475</v>
      </c>
    </row>
    <row r="11" spans="1:16" x14ac:dyDescent="0.35">
      <c r="A11" s="470">
        <v>10</v>
      </c>
      <c r="B11" s="470">
        <v>0.34103572368621826</v>
      </c>
      <c r="C11" s="470">
        <v>8.9899997711181641</v>
      </c>
      <c r="N11" s="470">
        <v>10</v>
      </c>
      <c r="O11" s="470">
        <f t="shared" ca="1" si="0"/>
        <v>0.47143291827937917</v>
      </c>
      <c r="P11" s="470">
        <f t="shared" ca="1" si="1"/>
        <v>0.19977777269151475</v>
      </c>
    </row>
    <row r="12" spans="1:16" x14ac:dyDescent="0.35">
      <c r="A12" s="470">
        <v>11</v>
      </c>
      <c r="B12" s="470">
        <v>0.34103590250015259</v>
      </c>
      <c r="C12" s="470">
        <v>8.9899997711181641</v>
      </c>
      <c r="N12" s="470">
        <v>11</v>
      </c>
      <c r="O12" s="470">
        <f t="shared" ca="1" si="0"/>
        <v>0.47143293406260539</v>
      </c>
      <c r="P12" s="470">
        <f t="shared" ca="1" si="1"/>
        <v>0.19977777269151475</v>
      </c>
    </row>
    <row r="13" spans="1:16" x14ac:dyDescent="0.35">
      <c r="A13" s="470">
        <v>12</v>
      </c>
      <c r="B13" s="470">
        <v>-0.3504769504070282</v>
      </c>
      <c r="C13" s="470">
        <v>8.9499998092651367</v>
      </c>
      <c r="N13" s="470">
        <v>12</v>
      </c>
      <c r="O13" s="470">
        <f t="shared" ca="1" si="0"/>
        <v>0.41039572346541903</v>
      </c>
      <c r="P13" s="470">
        <f t="shared" ca="1" si="1"/>
        <v>0.19888888465033638</v>
      </c>
    </row>
    <row r="14" spans="1:16" x14ac:dyDescent="0.35">
      <c r="A14" s="470">
        <v>13</v>
      </c>
      <c r="B14" s="470">
        <v>-0.35047441720962524</v>
      </c>
      <c r="C14" s="470">
        <v>8.9499998092651367</v>
      </c>
      <c r="N14" s="470">
        <v>13</v>
      </c>
      <c r="O14" s="470">
        <f t="shared" ca="1" si="0"/>
        <v>0.41039594706112331</v>
      </c>
      <c r="P14" s="470">
        <f t="shared" ca="1" si="1"/>
        <v>0.19888888465033638</v>
      </c>
    </row>
    <row r="15" spans="1:16" x14ac:dyDescent="0.35">
      <c r="A15" s="470">
        <v>14</v>
      </c>
      <c r="B15" s="470">
        <v>-0.35047408938407898</v>
      </c>
      <c r="C15" s="470">
        <v>8.9499998092651367</v>
      </c>
      <c r="N15" s="470">
        <v>14</v>
      </c>
      <c r="O15" s="470">
        <f t="shared" ca="1" si="0"/>
        <v>0.41039597599703798</v>
      </c>
      <c r="P15" s="470">
        <f t="shared" ca="1" si="1"/>
        <v>0.19888888465033638</v>
      </c>
    </row>
    <row r="16" spans="1:16" x14ac:dyDescent="0.35">
      <c r="A16" s="470">
        <v>15</v>
      </c>
      <c r="B16" s="470">
        <v>-0.35047385096549988</v>
      </c>
      <c r="C16" s="470">
        <v>8.9499998092651367</v>
      </c>
      <c r="N16" s="470">
        <v>15</v>
      </c>
      <c r="O16" s="470">
        <f t="shared" ca="1" si="0"/>
        <v>0.41039599704133956</v>
      </c>
      <c r="P16" s="470">
        <f t="shared" ca="1" si="1"/>
        <v>0.19888888465033638</v>
      </c>
    </row>
    <row r="17" spans="1:16" x14ac:dyDescent="0.35">
      <c r="A17" s="470">
        <v>16</v>
      </c>
      <c r="B17" s="470">
        <v>-0.35047364234924316</v>
      </c>
      <c r="C17" s="470">
        <v>8.9499998092651367</v>
      </c>
      <c r="N17" s="470">
        <v>16</v>
      </c>
      <c r="O17" s="470">
        <f t="shared" ca="1" si="0"/>
        <v>0.41039601545510346</v>
      </c>
      <c r="P17" s="470">
        <f t="shared" ca="1" si="1"/>
        <v>0.19888888465033638</v>
      </c>
    </row>
    <row r="18" spans="1:16" x14ac:dyDescent="0.35">
      <c r="A18" s="470">
        <v>17</v>
      </c>
      <c r="B18" s="470">
        <v>0.64641082286834717</v>
      </c>
      <c r="C18" s="470">
        <v>8.9700002670288086</v>
      </c>
      <c r="N18" s="470">
        <v>17</v>
      </c>
      <c r="O18" s="470">
        <f t="shared" ca="1" si="0"/>
        <v>0.49838721733767616</v>
      </c>
      <c r="P18" s="470">
        <f t="shared" ca="1" si="1"/>
        <v>0.19933333926730687</v>
      </c>
    </row>
    <row r="19" spans="1:16" x14ac:dyDescent="0.35">
      <c r="A19" s="470">
        <v>18</v>
      </c>
      <c r="B19" s="470">
        <v>0.42639684677124023</v>
      </c>
      <c r="C19" s="470">
        <v>8.9700002670288086</v>
      </c>
      <c r="N19" s="470">
        <v>18</v>
      </c>
      <c r="O19" s="470">
        <f t="shared" ca="1" si="0"/>
        <v>0.47896742009615478</v>
      </c>
      <c r="P19" s="470">
        <f t="shared" ca="1" si="1"/>
        <v>0.19933333926730687</v>
      </c>
    </row>
    <row r="20" spans="1:16" x14ac:dyDescent="0.35">
      <c r="A20" s="470">
        <v>19</v>
      </c>
      <c r="B20" s="470">
        <v>0.38122573494911194</v>
      </c>
      <c r="C20" s="470">
        <v>8.9700002670288086</v>
      </c>
      <c r="N20" s="470">
        <v>19</v>
      </c>
      <c r="O20" s="470">
        <f t="shared" ca="1" si="0"/>
        <v>0.47498033778292642</v>
      </c>
      <c r="P20" s="470">
        <f t="shared" ca="1" si="1"/>
        <v>0.19933333926730687</v>
      </c>
    </row>
    <row r="21" spans="1:16" x14ac:dyDescent="0.35">
      <c r="A21" s="470">
        <v>20</v>
      </c>
      <c r="B21" s="470">
        <v>0.36961662769317627</v>
      </c>
      <c r="C21" s="470">
        <v>8.9700002670288086</v>
      </c>
      <c r="N21" s="470">
        <v>20</v>
      </c>
      <c r="O21" s="470">
        <f t="shared" ca="1" si="0"/>
        <v>0.4739556460198639</v>
      </c>
      <c r="P21" s="470">
        <f t="shared" ca="1" si="1"/>
        <v>0.19933333926730687</v>
      </c>
    </row>
    <row r="22" spans="1:16" x14ac:dyDescent="0.35">
      <c r="A22" s="470">
        <v>21</v>
      </c>
      <c r="B22" s="470">
        <v>-0.6961403489112854</v>
      </c>
      <c r="C22" s="470">
        <v>8.9600000381469727</v>
      </c>
      <c r="N22" s="470">
        <v>21</v>
      </c>
      <c r="O22" s="470">
        <f t="shared" ca="1" si="0"/>
        <v>0.37988532939024849</v>
      </c>
      <c r="P22" s="470">
        <f t="shared" ca="1" si="1"/>
        <v>0.19911111195882161</v>
      </c>
    </row>
    <row r="23" spans="1:16" x14ac:dyDescent="0.35">
      <c r="A23" s="470">
        <v>22</v>
      </c>
      <c r="B23" s="470">
        <v>-0.36334657669067383</v>
      </c>
      <c r="C23" s="470">
        <v>8.9600000381469727</v>
      </c>
      <c r="N23" s="470">
        <v>22</v>
      </c>
      <c r="O23" s="470">
        <f t="shared" ca="1" si="0"/>
        <v>0.40925977047990392</v>
      </c>
      <c r="P23" s="470">
        <f t="shared" ca="1" si="1"/>
        <v>0.19911111195882161</v>
      </c>
    </row>
    <row r="24" spans="1:16" x14ac:dyDescent="0.35">
      <c r="A24" s="470">
        <v>23</v>
      </c>
      <c r="B24" s="470">
        <v>-0.36231380701065063</v>
      </c>
      <c r="C24" s="470">
        <v>8.9600000381469727</v>
      </c>
      <c r="N24" s="470">
        <v>23</v>
      </c>
      <c r="O24" s="470">
        <f t="shared" ca="1" si="0"/>
        <v>0.40935092913327237</v>
      </c>
      <c r="P24" s="470">
        <f t="shared" ca="1" si="1"/>
        <v>0.19911111195882161</v>
      </c>
    </row>
    <row r="25" spans="1:16" x14ac:dyDescent="0.35">
      <c r="A25" s="470">
        <v>24</v>
      </c>
      <c r="B25" s="470">
        <v>-0.36231088638305664</v>
      </c>
      <c r="C25" s="470">
        <v>8.9600000381469727</v>
      </c>
      <c r="N25" s="470">
        <v>24</v>
      </c>
      <c r="O25" s="470">
        <f t="shared" ca="1" si="0"/>
        <v>0.40935118692596667</v>
      </c>
      <c r="P25" s="470">
        <f t="shared" ca="1" si="1"/>
        <v>0.19911111195882161</v>
      </c>
    </row>
    <row r="26" spans="1:16" x14ac:dyDescent="0.35">
      <c r="A26" s="470">
        <v>25</v>
      </c>
      <c r="B26" s="470">
        <v>-0.36231070756912231</v>
      </c>
      <c r="C26" s="470">
        <v>8.9600000381469727</v>
      </c>
      <c r="N26" s="470">
        <v>25</v>
      </c>
      <c r="O26" s="470">
        <f t="shared" ca="1" si="0"/>
        <v>0.4093512027091929</v>
      </c>
      <c r="P26" s="470">
        <f t="shared" ca="1" si="1"/>
        <v>0.19911111195882161</v>
      </c>
    </row>
    <row r="27" spans="1:16" x14ac:dyDescent="0.35">
      <c r="A27" s="470">
        <v>26</v>
      </c>
      <c r="B27" s="470">
        <v>-2.7018634136766195E-3</v>
      </c>
      <c r="C27" s="470">
        <v>8.9600000381469727</v>
      </c>
      <c r="N27" s="470">
        <v>26</v>
      </c>
      <c r="O27" s="470">
        <f t="shared" ca="1" si="0"/>
        <v>0.44109250825550195</v>
      </c>
      <c r="P27" s="470">
        <f t="shared" ca="1" si="1"/>
        <v>0.19911111195882161</v>
      </c>
    </row>
    <row r="28" spans="1:16" x14ac:dyDescent="0.35">
      <c r="A28" s="470">
        <v>27</v>
      </c>
      <c r="B28" s="470">
        <v>-2.7018636465072632E-3</v>
      </c>
      <c r="C28" s="470">
        <v>8.9600000381469727</v>
      </c>
      <c r="N28" s="470">
        <v>27</v>
      </c>
      <c r="O28" s="470">
        <f t="shared" ca="1" si="0"/>
        <v>0.44109250823495089</v>
      </c>
      <c r="P28" s="470">
        <f t="shared" ca="1" si="1"/>
        <v>0.19911111195882161</v>
      </c>
    </row>
    <row r="29" spans="1:16" x14ac:dyDescent="0.35">
      <c r="A29" s="470">
        <v>28</v>
      </c>
      <c r="B29" s="470">
        <v>-2.4302245583385229E-4</v>
      </c>
      <c r="C29" s="470">
        <v>1</v>
      </c>
      <c r="N29" s="470">
        <v>28</v>
      </c>
      <c r="O29" s="470">
        <f t="shared" ca="1" si="0"/>
        <v>0.44130954079905899</v>
      </c>
      <c r="P29" s="470">
        <f t="shared" ca="1" si="1"/>
        <v>2.2222222222222223E-2</v>
      </c>
    </row>
    <row r="30" spans="1:16" x14ac:dyDescent="0.35">
      <c r="A30" s="470">
        <v>29</v>
      </c>
      <c r="B30" s="470">
        <v>-2.4302245583385229E-4</v>
      </c>
      <c r="C30" s="470">
        <v>1</v>
      </c>
      <c r="N30" s="470">
        <v>29</v>
      </c>
      <c r="O30" s="470">
        <f t="shared" ca="1" si="0"/>
        <v>0.44130954079905899</v>
      </c>
      <c r="P30" s="470">
        <f t="shared" ca="1" si="1"/>
        <v>2.2222222222222223E-2</v>
      </c>
    </row>
    <row r="31" spans="1:16" x14ac:dyDescent="0.35">
      <c r="A31" s="470">
        <v>30</v>
      </c>
      <c r="B31" s="470">
        <v>-0.15724743902683258</v>
      </c>
      <c r="C31" s="470">
        <v>40</v>
      </c>
      <c r="N31" s="470">
        <v>30</v>
      </c>
      <c r="O31" s="470">
        <f t="shared" ca="1" si="0"/>
        <v>0.4274513578330531</v>
      </c>
      <c r="P31" s="470">
        <f t="shared" ca="1" si="1"/>
        <v>0.88888888888888884</v>
      </c>
    </row>
    <row r="32" spans="1:16" x14ac:dyDescent="0.35">
      <c r="A32" s="470">
        <v>31</v>
      </c>
      <c r="B32" s="470">
        <v>-0.15724745392799377</v>
      </c>
      <c r="C32" s="470">
        <v>40</v>
      </c>
      <c r="N32" s="470">
        <v>31</v>
      </c>
      <c r="O32" s="470">
        <f t="shared" ca="1" si="0"/>
        <v>0.42745135651778426</v>
      </c>
      <c r="P32" s="470">
        <f t="shared" ca="1" si="1"/>
        <v>0.88888888888888884</v>
      </c>
    </row>
    <row r="33" spans="1:16" x14ac:dyDescent="0.35">
      <c r="A33" s="470">
        <v>32</v>
      </c>
      <c r="B33" s="470">
        <v>-0.15724745392799377</v>
      </c>
      <c r="C33" s="470">
        <v>40</v>
      </c>
      <c r="N33" s="470">
        <v>32</v>
      </c>
      <c r="O33" s="470">
        <f t="shared" ca="1" si="0"/>
        <v>0.42745135651778426</v>
      </c>
      <c r="P33" s="470">
        <f t="shared" ca="1" si="1"/>
        <v>0.88888888888888884</v>
      </c>
    </row>
    <row r="34" spans="1:16" x14ac:dyDescent="0.35">
      <c r="A34" s="470">
        <v>33</v>
      </c>
      <c r="B34" s="470">
        <v>-0.15724745392799377</v>
      </c>
      <c r="C34" s="470">
        <v>40</v>
      </c>
      <c r="N34" s="470">
        <v>33</v>
      </c>
      <c r="O34" s="470">
        <f t="shared" ca="1" si="0"/>
        <v>0.42745135651778426</v>
      </c>
      <c r="P34" s="470">
        <f t="shared" ca="1" si="1"/>
        <v>0.88888888888888884</v>
      </c>
    </row>
    <row r="35" spans="1:16" x14ac:dyDescent="0.35">
      <c r="A35" s="470">
        <v>34</v>
      </c>
      <c r="B35" s="470">
        <v>-0.24083240330219269</v>
      </c>
      <c r="C35" s="470">
        <v>41</v>
      </c>
      <c r="N35" s="470">
        <v>34</v>
      </c>
      <c r="O35" s="470">
        <f t="shared" ca="1" si="0"/>
        <v>0.4200736308019718</v>
      </c>
      <c r="P35" s="470">
        <f t="shared" ca="1" si="1"/>
        <v>0.91111111111111109</v>
      </c>
    </row>
    <row r="36" spans="1:16" x14ac:dyDescent="0.35">
      <c r="A36" s="470">
        <v>35</v>
      </c>
      <c r="B36" s="470">
        <v>-0.24083267152309418</v>
      </c>
      <c r="C36" s="470">
        <v>41</v>
      </c>
      <c r="N36" s="470">
        <v>35</v>
      </c>
      <c r="O36" s="470">
        <f t="shared" ca="1" si="0"/>
        <v>0.42007360712713254</v>
      </c>
      <c r="P36" s="470">
        <f t="shared" ca="1" si="1"/>
        <v>0.91111111111111109</v>
      </c>
    </row>
    <row r="37" spans="1:16" x14ac:dyDescent="0.35">
      <c r="A37" s="470">
        <v>36</v>
      </c>
      <c r="B37" s="470">
        <v>-0.41165336966514587</v>
      </c>
      <c r="C37" s="470">
        <v>42</v>
      </c>
      <c r="N37" s="470">
        <v>36</v>
      </c>
      <c r="O37" s="470">
        <f t="shared" ca="1" si="0"/>
        <v>0.40499591351229774</v>
      </c>
      <c r="P37" s="470">
        <f t="shared" ca="1" si="1"/>
        <v>0.93333333333333335</v>
      </c>
    </row>
    <row r="38" spans="1:16" x14ac:dyDescent="0.35">
      <c r="A38" s="470">
        <v>37</v>
      </c>
      <c r="B38" s="470">
        <v>-0.41165226697921753</v>
      </c>
      <c r="C38" s="470">
        <v>42</v>
      </c>
      <c r="N38" s="470">
        <v>37</v>
      </c>
      <c r="O38" s="470">
        <f t="shared" ca="1" si="0"/>
        <v>0.40499601084219256</v>
      </c>
      <c r="P38" s="470">
        <f t="shared" ca="1" si="1"/>
        <v>0.93333333333333335</v>
      </c>
    </row>
    <row r="39" spans="1:16" x14ac:dyDescent="0.35">
      <c r="A39" s="470">
        <v>38</v>
      </c>
      <c r="B39" s="470">
        <v>0.15699464082717896</v>
      </c>
      <c r="C39" s="470">
        <v>45</v>
      </c>
      <c r="N39" s="470">
        <v>38</v>
      </c>
      <c r="O39" s="470">
        <f t="shared" ca="1" si="0"/>
        <v>0.4551883115655988</v>
      </c>
      <c r="P39" s="470">
        <f t="shared" ca="1" si="1"/>
        <v>1</v>
      </c>
    </row>
    <row r="40" spans="1:16" x14ac:dyDescent="0.35">
      <c r="A40" s="470">
        <v>39</v>
      </c>
      <c r="B40" s="470">
        <v>0.15699456632137299</v>
      </c>
      <c r="C40" s="470">
        <v>45</v>
      </c>
      <c r="N40" s="470">
        <v>39</v>
      </c>
      <c r="O40" s="470">
        <f t="shared" ca="1" si="0"/>
        <v>0.45518830498925456</v>
      </c>
      <c r="P40" s="470">
        <f t="shared" ca="1" si="1"/>
        <v>1</v>
      </c>
    </row>
    <row r="41" spans="1:16" x14ac:dyDescent="0.35">
      <c r="A41" s="470">
        <v>40</v>
      </c>
      <c r="B41" s="470">
        <v>0.35750871896743774</v>
      </c>
      <c r="C41" s="470">
        <v>43</v>
      </c>
      <c r="N41" s="470">
        <v>40</v>
      </c>
      <c r="O41" s="470">
        <f t="shared" ca="1" si="0"/>
        <v>0.47288692694735862</v>
      </c>
      <c r="P41" s="470">
        <f t="shared" ca="1" si="1"/>
        <v>0.9555555555555556</v>
      </c>
    </row>
    <row r="42" spans="1:16" x14ac:dyDescent="0.35">
      <c r="A42" s="470">
        <v>41</v>
      </c>
      <c r="B42" s="470">
        <v>0.35750964283943176</v>
      </c>
      <c r="C42" s="470">
        <v>43</v>
      </c>
      <c r="N42" s="470">
        <v>41</v>
      </c>
      <c r="O42" s="470">
        <f t="shared" ca="1" si="0"/>
        <v>0.47288700849402726</v>
      </c>
      <c r="P42" s="470">
        <f t="shared" ca="1" si="1"/>
        <v>0.9555555555555556</v>
      </c>
    </row>
    <row r="43" spans="1:16" x14ac:dyDescent="0.35">
      <c r="A43" s="470">
        <v>42</v>
      </c>
      <c r="B43" s="470">
        <v>0.5313144326210022</v>
      </c>
      <c r="C43" s="470">
        <v>42.5</v>
      </c>
      <c r="N43" s="470">
        <v>42</v>
      </c>
      <c r="O43" s="470">
        <f t="shared" ca="1" si="0"/>
        <v>0.48822809653324173</v>
      </c>
      <c r="P43" s="470">
        <f t="shared" ca="1" si="1"/>
        <v>0.94444444444444442</v>
      </c>
    </row>
    <row r="44" spans="1:16" x14ac:dyDescent="0.35">
      <c r="A44" s="470">
        <v>43</v>
      </c>
      <c r="B44" s="470">
        <v>0.48346751928329468</v>
      </c>
      <c r="C44" s="470">
        <v>42.5</v>
      </c>
      <c r="N44" s="470">
        <v>43</v>
      </c>
      <c r="O44" s="470">
        <f t="shared" ca="1" si="0"/>
        <v>0.48400483139284528</v>
      </c>
      <c r="P44" s="470">
        <f t="shared" ca="1" si="1"/>
        <v>0.94444444444444442</v>
      </c>
    </row>
    <row r="45" spans="1:16" x14ac:dyDescent="0.35">
      <c r="A45" s="470">
        <v>44</v>
      </c>
      <c r="B45" s="470">
        <v>0.48088815808296204</v>
      </c>
      <c r="C45" s="470">
        <v>42.5</v>
      </c>
      <c r="N45" s="470">
        <v>44</v>
      </c>
      <c r="O45" s="470">
        <f t="shared" ca="1" si="0"/>
        <v>0.48377716098566625</v>
      </c>
      <c r="P45" s="470">
        <f t="shared" ca="1" si="1"/>
        <v>0.94444444444444442</v>
      </c>
    </row>
    <row r="46" spans="1:16" x14ac:dyDescent="0.35">
      <c r="A46" s="470">
        <v>45</v>
      </c>
      <c r="B46" s="470">
        <v>0.4807426929473877</v>
      </c>
      <c r="C46" s="470">
        <v>42.5</v>
      </c>
      <c r="N46" s="470">
        <v>45</v>
      </c>
      <c r="O46" s="470">
        <f t="shared" ca="1" si="0"/>
        <v>0.48376432133116487</v>
      </c>
      <c r="P46" s="470">
        <f t="shared" ca="1" si="1"/>
        <v>0.94444444444444442</v>
      </c>
    </row>
    <row r="47" spans="1:16" x14ac:dyDescent="0.35">
      <c r="A47" s="470">
        <v>46</v>
      </c>
      <c r="B47" s="470">
        <v>0.48073643445968628</v>
      </c>
      <c r="C47" s="470">
        <v>42.5</v>
      </c>
      <c r="N47" s="470">
        <v>46</v>
      </c>
      <c r="O47" s="470">
        <f t="shared" ca="1" si="0"/>
        <v>0.4837637689182484</v>
      </c>
      <c r="P47" s="470">
        <f t="shared" ca="1" si="1"/>
        <v>0.94444444444444442</v>
      </c>
    </row>
    <row r="48" spans="1:16" x14ac:dyDescent="0.35">
      <c r="A48" s="470">
        <v>47</v>
      </c>
      <c r="B48" s="470">
        <v>-0.48871994018554688</v>
      </c>
      <c r="C48" s="470">
        <v>42.299999237060547</v>
      </c>
      <c r="N48" s="470">
        <v>47</v>
      </c>
      <c r="O48" s="470">
        <f t="shared" ca="1" si="0"/>
        <v>0.39819354031694654</v>
      </c>
      <c r="P48" s="470">
        <f t="shared" ca="1" si="1"/>
        <v>0.93999998304578991</v>
      </c>
    </row>
    <row r="49" spans="1:16" x14ac:dyDescent="0.35">
      <c r="A49" s="470">
        <v>48</v>
      </c>
      <c r="B49" s="470">
        <v>-0.48872071504592896</v>
      </c>
      <c r="C49" s="470">
        <v>42.299999237060547</v>
      </c>
      <c r="N49" s="470">
        <v>48</v>
      </c>
      <c r="O49" s="470">
        <f t="shared" ca="1" si="0"/>
        <v>0.39819347192296639</v>
      </c>
      <c r="P49" s="470">
        <f t="shared" ca="1" si="1"/>
        <v>0.93999998304578991</v>
      </c>
    </row>
    <row r="50" spans="1:16" x14ac:dyDescent="0.35">
      <c r="A50" s="470">
        <v>49</v>
      </c>
      <c r="B50" s="470">
        <v>-0.48872122168540955</v>
      </c>
      <c r="C50" s="470">
        <v>42.299999237060547</v>
      </c>
      <c r="N50" s="470">
        <v>49</v>
      </c>
      <c r="O50" s="470">
        <f t="shared" ca="1" si="0"/>
        <v>0.39819342720382556</v>
      </c>
      <c r="P50" s="470">
        <f t="shared" ca="1" si="1"/>
        <v>0.93999998304578991</v>
      </c>
    </row>
    <row r="51" spans="1:16" x14ac:dyDescent="0.35">
      <c r="A51" s="470">
        <v>50</v>
      </c>
      <c r="B51" s="470">
        <v>-0.4887215793132782</v>
      </c>
      <c r="C51" s="470">
        <v>42.299999237060547</v>
      </c>
      <c r="N51" s="470">
        <v>50</v>
      </c>
      <c r="O51" s="470">
        <f t="shared" ca="1" si="0"/>
        <v>0.39819339563737316</v>
      </c>
      <c r="P51" s="470">
        <f t="shared" ca="1" si="1"/>
        <v>0.93999998304578991</v>
      </c>
    </row>
    <row r="52" spans="1:16" x14ac:dyDescent="0.35">
      <c r="A52" s="470">
        <v>51</v>
      </c>
      <c r="B52" s="470">
        <v>-0.51750999689102173</v>
      </c>
      <c r="C52" s="470">
        <v>42.400001525878906</v>
      </c>
    </row>
    <row r="53" spans="1:16" x14ac:dyDescent="0.35">
      <c r="A53" s="470">
        <v>52</v>
      </c>
      <c r="B53" s="470">
        <v>-0.51723408699035645</v>
      </c>
      <c r="C53" s="470">
        <v>42.400001525878906</v>
      </c>
    </row>
    <row r="54" spans="1:16" x14ac:dyDescent="0.35">
      <c r="A54" s="470">
        <v>53</v>
      </c>
      <c r="B54" s="470">
        <v>-0.51723450422286987</v>
      </c>
      <c r="C54" s="470">
        <v>42.400001525878906</v>
      </c>
    </row>
    <row r="55" spans="1:16" x14ac:dyDescent="0.35">
      <c r="A55" s="470">
        <v>54</v>
      </c>
      <c r="B55" s="470">
        <v>-0.51751023530960083</v>
      </c>
      <c r="C55" s="470">
        <v>42.400001525878906</v>
      </c>
    </row>
    <row r="56" spans="1:16" x14ac:dyDescent="0.35">
      <c r="A56" s="470">
        <v>55</v>
      </c>
      <c r="B56" s="470">
        <v>-0.51723408699035645</v>
      </c>
      <c r="C56" s="470">
        <v>42.400001525878906</v>
      </c>
    </row>
    <row r="57" spans="1:16" x14ac:dyDescent="0.35">
      <c r="A57" s="470">
        <v>56</v>
      </c>
      <c r="B57" s="470">
        <v>-0.51723450422286987</v>
      </c>
      <c r="C57" s="470">
        <v>42.400001525878906</v>
      </c>
    </row>
    <row r="58" spans="1:16" x14ac:dyDescent="0.35">
      <c r="A58" s="470">
        <v>57</v>
      </c>
      <c r="B58" s="470">
        <v>-0.51723486185073853</v>
      </c>
      <c r="C58" s="470">
        <v>42.400001525878906</v>
      </c>
    </row>
    <row r="59" spans="1:16" x14ac:dyDescent="0.35">
      <c r="A59" s="470">
        <v>58</v>
      </c>
      <c r="B59" s="470">
        <v>-0.5172351598739624</v>
      </c>
      <c r="C59" s="470">
        <v>42.400001525878906</v>
      </c>
    </row>
    <row r="60" spans="1:16" x14ac:dyDescent="0.35">
      <c r="A60" s="470">
        <v>59</v>
      </c>
      <c r="B60" s="470">
        <v>-0.5172353982925415</v>
      </c>
      <c r="C60" s="470">
        <v>42.400001525878906</v>
      </c>
    </row>
    <row r="61" spans="1:16" x14ac:dyDescent="0.35">
      <c r="A61" s="470">
        <v>60</v>
      </c>
      <c r="B61" s="470">
        <v>-0.51723557710647583</v>
      </c>
      <c r="C61" s="470">
        <v>42.400001525878906</v>
      </c>
    </row>
    <row r="62" spans="1:16" x14ac:dyDescent="0.35">
      <c r="A62" s="470">
        <v>61</v>
      </c>
      <c r="B62" s="470">
        <v>-0.12356437742710114</v>
      </c>
      <c r="C62" s="470">
        <v>42.400001525878906</v>
      </c>
    </row>
    <row r="63" spans="1:16" x14ac:dyDescent="0.35">
      <c r="A63" s="470">
        <v>62</v>
      </c>
      <c r="B63" s="470">
        <v>1.4331319835036993E-3</v>
      </c>
      <c r="C63" s="470">
        <v>1</v>
      </c>
    </row>
    <row r="64" spans="1:16" x14ac:dyDescent="0.35">
      <c r="A64" s="470">
        <v>63</v>
      </c>
      <c r="B64" s="470">
        <v>1.4331319835036993E-3</v>
      </c>
      <c r="C64" s="470">
        <v>1</v>
      </c>
    </row>
    <row r="65" spans="1:3" x14ac:dyDescent="0.35">
      <c r="A65" s="470">
        <v>64</v>
      </c>
      <c r="B65" s="470">
        <v>1.4331319835036993E-3</v>
      </c>
      <c r="C65" s="470">
        <v>1</v>
      </c>
    </row>
    <row r="66" spans="1:3" x14ac:dyDescent="0.35">
      <c r="A66" s="470">
        <v>65</v>
      </c>
      <c r="B66" s="470">
        <v>1.4331319835036993E-3</v>
      </c>
      <c r="C66" s="470">
        <v>1</v>
      </c>
    </row>
    <row r="67" spans="1:3" x14ac:dyDescent="0.35">
      <c r="A67" s="470">
        <v>66</v>
      </c>
      <c r="B67" s="470">
        <v>2.8736107051372528E-3</v>
      </c>
      <c r="C67" s="470">
        <v>1</v>
      </c>
    </row>
    <row r="68" spans="1:3" x14ac:dyDescent="0.35">
      <c r="A68" s="470">
        <v>67</v>
      </c>
      <c r="B68" s="470">
        <v>2.3557404056191444E-2</v>
      </c>
      <c r="C68" s="470">
        <v>8</v>
      </c>
    </row>
    <row r="69" spans="1:3" x14ac:dyDescent="0.35">
      <c r="A69" s="470">
        <v>68</v>
      </c>
      <c r="B69" s="470">
        <v>2.3557392880320549E-2</v>
      </c>
      <c r="C69" s="470">
        <v>8</v>
      </c>
    </row>
    <row r="70" spans="1:3" x14ac:dyDescent="0.35">
      <c r="A70" s="470">
        <v>69</v>
      </c>
      <c r="B70" s="470">
        <v>2.5074711069464684E-2</v>
      </c>
      <c r="C70" s="470">
        <v>8.5</v>
      </c>
    </row>
    <row r="71" spans="1:3" x14ac:dyDescent="0.35">
      <c r="A71" s="470">
        <v>70</v>
      </c>
      <c r="B71" s="470">
        <v>2.5074727833271027E-2</v>
      </c>
      <c r="C71" s="470">
        <v>8.5</v>
      </c>
    </row>
    <row r="72" spans="1:3" x14ac:dyDescent="0.35">
      <c r="A72" s="470">
        <v>71</v>
      </c>
      <c r="B72" s="470">
        <v>2.5074727833271027E-2</v>
      </c>
      <c r="C72" s="470">
        <v>8.5</v>
      </c>
    </row>
    <row r="73" spans="1:3" x14ac:dyDescent="0.35">
      <c r="A73" s="470">
        <v>72</v>
      </c>
      <c r="B73" s="470">
        <v>2.5683330371975899E-2</v>
      </c>
      <c r="C73" s="470">
        <v>8.6999998092651367</v>
      </c>
    </row>
    <row r="74" spans="1:3" x14ac:dyDescent="0.35">
      <c r="A74" s="470">
        <v>73</v>
      </c>
      <c r="B74" s="470">
        <v>2.5683233514428139E-2</v>
      </c>
      <c r="C74" s="470">
        <v>8.6999998092651367</v>
      </c>
    </row>
    <row r="75" spans="1:3" x14ac:dyDescent="0.35">
      <c r="A75" s="470">
        <v>74</v>
      </c>
      <c r="B75" s="470">
        <v>2.6293745264410973E-2</v>
      </c>
      <c r="C75" s="470">
        <v>8.8999996185302734</v>
      </c>
    </row>
    <row r="76" spans="1:3" x14ac:dyDescent="0.35">
      <c r="A76" s="470">
        <v>75</v>
      </c>
      <c r="B76" s="470">
        <v>2.6293134316802025E-2</v>
      </c>
      <c r="C76" s="470">
        <v>8.8999996185302734</v>
      </c>
    </row>
    <row r="77" spans="1:3" x14ac:dyDescent="0.35">
      <c r="A77" s="470">
        <v>76</v>
      </c>
      <c r="B77" s="470">
        <v>2.598804235458374E-2</v>
      </c>
      <c r="C77" s="470">
        <v>8.8000001907348633</v>
      </c>
    </row>
    <row r="78" spans="1:3" x14ac:dyDescent="0.35">
      <c r="A78" s="470">
        <v>77</v>
      </c>
      <c r="B78" s="470">
        <v>2.5987938046455383E-2</v>
      </c>
      <c r="C78" s="470">
        <v>8.8000001907348633</v>
      </c>
    </row>
    <row r="79" spans="1:3" x14ac:dyDescent="0.35">
      <c r="A79" s="470">
        <v>78</v>
      </c>
      <c r="B79" s="470">
        <v>-5</v>
      </c>
      <c r="C79" s="470">
        <v>8.8000001907348633</v>
      </c>
    </row>
    <row r="80" spans="1:3" x14ac:dyDescent="0.35">
      <c r="A80" s="470">
        <v>79</v>
      </c>
      <c r="B80" s="470">
        <v>6.3293652534484863</v>
      </c>
      <c r="C80" s="470">
        <v>8.8000001907348633</v>
      </c>
    </row>
    <row r="81" spans="1:3" x14ac:dyDescent="0.35">
      <c r="A81" s="470">
        <v>80</v>
      </c>
      <c r="B81" s="470">
        <v>0.7192460298538208</v>
      </c>
      <c r="C81" s="470">
        <v>1</v>
      </c>
    </row>
    <row r="82" spans="1:3" x14ac:dyDescent="0.35">
      <c r="A82" s="470">
        <v>81</v>
      </c>
      <c r="B82" s="470">
        <v>0.7192460298538208</v>
      </c>
      <c r="C82" s="470">
        <v>1</v>
      </c>
    </row>
    <row r="83" spans="1:3" x14ac:dyDescent="0.35">
      <c r="A83" s="470">
        <v>82</v>
      </c>
      <c r="B83" s="470">
        <v>0.7192460298538208</v>
      </c>
      <c r="C83" s="470">
        <v>1</v>
      </c>
    </row>
    <row r="84" spans="1:3" x14ac:dyDescent="0.35">
      <c r="A84" s="470">
        <v>83</v>
      </c>
      <c r="B84" s="470">
        <v>0.7192460298538208</v>
      </c>
      <c r="C84" s="470">
        <v>1</v>
      </c>
    </row>
    <row r="85" spans="1:3" x14ac:dyDescent="0.35">
      <c r="A85" s="470">
        <v>84</v>
      </c>
      <c r="B85" s="470">
        <v>0.7192460298538208</v>
      </c>
      <c r="C85" s="470">
        <v>1</v>
      </c>
    </row>
    <row r="86" spans="1:3" x14ac:dyDescent="0.35">
      <c r="A86" s="470">
        <v>85</v>
      </c>
      <c r="B86" s="470">
        <v>0.7192460298538208</v>
      </c>
      <c r="C86" s="470">
        <v>1</v>
      </c>
    </row>
    <row r="87" spans="1:3" x14ac:dyDescent="0.35">
      <c r="A87" s="470">
        <v>86</v>
      </c>
      <c r="B87" s="470">
        <v>0.7192460298538208</v>
      </c>
      <c r="C87" s="470">
        <v>1</v>
      </c>
    </row>
    <row r="88" spans="1:3" x14ac:dyDescent="0.35">
      <c r="A88" s="470">
        <v>87</v>
      </c>
      <c r="B88" s="470">
        <v>0.7192460298538208</v>
      </c>
      <c r="C88" s="470">
        <v>1</v>
      </c>
    </row>
    <row r="89" spans="1:3" x14ac:dyDescent="0.35">
      <c r="A89" s="470">
        <v>88</v>
      </c>
      <c r="B89" s="470">
        <v>0.7192460298538208</v>
      </c>
      <c r="C89" s="470">
        <v>1</v>
      </c>
    </row>
    <row r="90" spans="1:3" x14ac:dyDescent="0.35">
      <c r="A90" s="470">
        <v>89</v>
      </c>
      <c r="B90" s="470">
        <v>0.7192460298538208</v>
      </c>
      <c r="C90" s="470">
        <v>1</v>
      </c>
    </row>
    <row r="91" spans="1:3" x14ac:dyDescent="0.35">
      <c r="A91" s="470">
        <v>90</v>
      </c>
      <c r="B91" s="470">
        <v>0.7192460298538208</v>
      </c>
      <c r="C91" s="470">
        <v>1</v>
      </c>
    </row>
    <row r="92" spans="1:3" x14ac:dyDescent="0.35">
      <c r="A92" s="470">
        <v>91</v>
      </c>
      <c r="B92" s="470">
        <v>0.7192460298538208</v>
      </c>
      <c r="C92" s="470">
        <v>1</v>
      </c>
    </row>
    <row r="93" spans="1:3" x14ac:dyDescent="0.35">
      <c r="A93" s="470">
        <v>92</v>
      </c>
      <c r="B93" s="470">
        <v>0.7192460298538208</v>
      </c>
      <c r="C93" s="470">
        <v>1</v>
      </c>
    </row>
    <row r="94" spans="1:3" x14ac:dyDescent="0.35">
      <c r="A94" s="470">
        <v>93</v>
      </c>
      <c r="B94" s="470">
        <v>0.99342674016952515</v>
      </c>
      <c r="C94" s="470">
        <v>1</v>
      </c>
    </row>
    <row r="95" spans="1:3" x14ac:dyDescent="0.35">
      <c r="A95" s="470">
        <v>94</v>
      </c>
      <c r="B95" s="470">
        <v>0.99342674016952515</v>
      </c>
      <c r="C95" s="470">
        <v>1</v>
      </c>
    </row>
    <row r="96" spans="1:3" x14ac:dyDescent="0.35">
      <c r="A96" s="470">
        <v>95</v>
      </c>
      <c r="B96" s="470">
        <v>0.99342674016952515</v>
      </c>
      <c r="C96" s="470">
        <v>1</v>
      </c>
    </row>
    <row r="97" spans="1:3" x14ac:dyDescent="0.35">
      <c r="A97" s="470">
        <v>96</v>
      </c>
      <c r="B97" s="470">
        <v>1.0314089059829712</v>
      </c>
      <c r="C97" s="470">
        <v>1</v>
      </c>
    </row>
    <row r="98" spans="1:3" x14ac:dyDescent="0.35">
      <c r="A98" s="470">
        <v>97</v>
      </c>
      <c r="B98" s="470">
        <v>0.7192460298538208</v>
      </c>
      <c r="C98" s="470">
        <v>1</v>
      </c>
    </row>
    <row r="99" spans="1:3" x14ac:dyDescent="0.35">
      <c r="A99" s="470">
        <v>98</v>
      </c>
      <c r="B99" s="470">
        <v>0.7192460298538208</v>
      </c>
      <c r="C99" s="470">
        <v>1</v>
      </c>
    </row>
    <row r="100" spans="1:3" x14ac:dyDescent="0.35">
      <c r="A100" s="470">
        <v>99</v>
      </c>
      <c r="B100" s="470">
        <v>0.7192460298538208</v>
      </c>
      <c r="C100" s="470">
        <v>1</v>
      </c>
    </row>
    <row r="101" spans="1:3" x14ac:dyDescent="0.35">
      <c r="A101" s="470">
        <v>100</v>
      </c>
      <c r="B101" s="470">
        <v>1.0312191247940063</v>
      </c>
      <c r="C101" s="470">
        <v>1</v>
      </c>
    </row>
    <row r="102" spans="1:3" x14ac:dyDescent="0.35">
      <c r="A102" s="470">
        <v>101</v>
      </c>
      <c r="B102" s="470">
        <v>1.0312192440032959</v>
      </c>
      <c r="C102" s="470">
        <v>1</v>
      </c>
    </row>
    <row r="103" spans="1:3" x14ac:dyDescent="0.35">
      <c r="A103" s="470">
        <v>102</v>
      </c>
      <c r="B103" s="470">
        <v>0</v>
      </c>
      <c r="C103" s="470">
        <v>1</v>
      </c>
    </row>
    <row r="104" spans="1:3" x14ac:dyDescent="0.35">
      <c r="A104" s="470">
        <v>103</v>
      </c>
      <c r="B104" s="470">
        <v>0</v>
      </c>
      <c r="C104" s="470">
        <v>1</v>
      </c>
    </row>
    <row r="105" spans="1:3" x14ac:dyDescent="0.35">
      <c r="A105" s="470">
        <v>104</v>
      </c>
      <c r="B105" s="470">
        <v>0</v>
      </c>
      <c r="C105" s="470">
        <v>1</v>
      </c>
    </row>
    <row r="106" spans="1:3" x14ac:dyDescent="0.35">
      <c r="A106" s="470">
        <v>105</v>
      </c>
      <c r="B106" s="470">
        <v>0</v>
      </c>
      <c r="C106" s="470">
        <v>1</v>
      </c>
    </row>
    <row r="107" spans="1:3" x14ac:dyDescent="0.35">
      <c r="A107" s="470">
        <v>106</v>
      </c>
      <c r="B107" s="470">
        <v>0</v>
      </c>
      <c r="C107" s="470">
        <v>1</v>
      </c>
    </row>
    <row r="108" spans="1:3" x14ac:dyDescent="0.35">
      <c r="A108" s="470">
        <v>107</v>
      </c>
      <c r="B108" s="470">
        <v>0</v>
      </c>
      <c r="C108" s="470">
        <v>1</v>
      </c>
    </row>
    <row r="109" spans="1:3" x14ac:dyDescent="0.35">
      <c r="A109" s="470">
        <v>108</v>
      </c>
      <c r="B109" s="470">
        <v>0</v>
      </c>
      <c r="C109" s="470">
        <v>1</v>
      </c>
    </row>
    <row r="110" spans="1:3" x14ac:dyDescent="0.35">
      <c r="A110" s="470">
        <v>109</v>
      </c>
      <c r="B110" s="470">
        <v>0</v>
      </c>
      <c r="C110" s="470">
        <v>1</v>
      </c>
    </row>
    <row r="111" spans="1:3" x14ac:dyDescent="0.35">
      <c r="A111" s="470">
        <v>110</v>
      </c>
      <c r="B111" s="470">
        <v>0</v>
      </c>
      <c r="C111" s="470">
        <v>1</v>
      </c>
    </row>
    <row r="112" spans="1:3" x14ac:dyDescent="0.35">
      <c r="A112" s="470">
        <v>111</v>
      </c>
      <c r="B112" s="470">
        <v>0</v>
      </c>
      <c r="C112" s="470">
        <v>1</v>
      </c>
    </row>
    <row r="113" spans="1:3" x14ac:dyDescent="0.35">
      <c r="A113" s="470">
        <v>112</v>
      </c>
      <c r="B113" s="470">
        <v>0</v>
      </c>
      <c r="C113" s="470">
        <v>1</v>
      </c>
    </row>
    <row r="114" spans="1:3" x14ac:dyDescent="0.35">
      <c r="A114" s="470">
        <v>113</v>
      </c>
      <c r="B114" s="470">
        <v>0</v>
      </c>
      <c r="C114" s="470">
        <v>1</v>
      </c>
    </row>
    <row r="115" spans="1:3" x14ac:dyDescent="0.35">
      <c r="A115" s="470">
        <v>114</v>
      </c>
      <c r="B115" s="470">
        <v>0</v>
      </c>
      <c r="C115" s="470">
        <v>1</v>
      </c>
    </row>
    <row r="116" spans="1:3" x14ac:dyDescent="0.35">
      <c r="A116" s="470">
        <v>115</v>
      </c>
      <c r="B116" s="470">
        <v>0</v>
      </c>
      <c r="C116" s="470">
        <v>1</v>
      </c>
    </row>
    <row r="117" spans="1:3" x14ac:dyDescent="0.35">
      <c r="A117" s="470">
        <v>116</v>
      </c>
      <c r="B117" s="470">
        <v>0</v>
      </c>
      <c r="C117" s="470">
        <v>1</v>
      </c>
    </row>
    <row r="118" spans="1:3" x14ac:dyDescent="0.35">
      <c r="A118" s="470">
        <v>117</v>
      </c>
      <c r="B118" s="470">
        <v>0</v>
      </c>
      <c r="C118" s="470">
        <v>1</v>
      </c>
    </row>
    <row r="119" spans="1:3" x14ac:dyDescent="0.35">
      <c r="A119" s="470">
        <v>118</v>
      </c>
      <c r="B119" s="470">
        <v>0</v>
      </c>
      <c r="C119" s="470">
        <v>1</v>
      </c>
    </row>
    <row r="120" spans="1:3" x14ac:dyDescent="0.35">
      <c r="A120" s="470">
        <v>119</v>
      </c>
      <c r="B120" s="470">
        <v>0</v>
      </c>
      <c r="C120" s="470">
        <v>1</v>
      </c>
    </row>
    <row r="121" spans="1:3" x14ac:dyDescent="0.35">
      <c r="A121" s="470">
        <v>120</v>
      </c>
      <c r="B121" s="470">
        <v>0</v>
      </c>
      <c r="C121" s="470">
        <v>1</v>
      </c>
    </row>
    <row r="122" spans="1:3" x14ac:dyDescent="0.35">
      <c r="A122" s="470">
        <v>121</v>
      </c>
      <c r="B122" s="470">
        <v>0</v>
      </c>
      <c r="C122" s="470">
        <v>1</v>
      </c>
    </row>
    <row r="123" spans="1:3" x14ac:dyDescent="0.35">
      <c r="A123" s="470">
        <v>122</v>
      </c>
      <c r="B123" s="470">
        <v>0</v>
      </c>
      <c r="C123" s="470">
        <v>1</v>
      </c>
    </row>
    <row r="124" spans="1:3" x14ac:dyDescent="0.35">
      <c r="A124" s="470">
        <v>123</v>
      </c>
      <c r="B124" s="470">
        <v>0</v>
      </c>
      <c r="C124" s="470">
        <v>1</v>
      </c>
    </row>
    <row r="125" spans="1:3" x14ac:dyDescent="0.35">
      <c r="A125" s="470">
        <v>124</v>
      </c>
      <c r="B125" s="470">
        <v>0</v>
      </c>
      <c r="C125" s="470">
        <v>1</v>
      </c>
    </row>
    <row r="126" spans="1:3" x14ac:dyDescent="0.35">
      <c r="A126" s="470">
        <v>125</v>
      </c>
      <c r="B126" s="470">
        <v>0</v>
      </c>
      <c r="C126" s="470">
        <v>1</v>
      </c>
    </row>
    <row r="127" spans="1:3" x14ac:dyDescent="0.35">
      <c r="A127" s="470">
        <v>126</v>
      </c>
      <c r="B127" s="470">
        <v>0</v>
      </c>
      <c r="C127" s="470">
        <v>1</v>
      </c>
    </row>
    <row r="128" spans="1:3" x14ac:dyDescent="0.35">
      <c r="A128" s="470">
        <v>127</v>
      </c>
      <c r="B128" s="470">
        <v>0</v>
      </c>
      <c r="C128" s="470">
        <v>1</v>
      </c>
    </row>
    <row r="129" spans="1:3" x14ac:dyDescent="0.35">
      <c r="A129" s="470">
        <v>128</v>
      </c>
      <c r="B129" s="470">
        <v>0</v>
      </c>
      <c r="C129" s="470">
        <v>1</v>
      </c>
    </row>
    <row r="130" spans="1:3" x14ac:dyDescent="0.35">
      <c r="A130" s="470">
        <v>129</v>
      </c>
      <c r="B130" s="470">
        <v>0</v>
      </c>
      <c r="C130" s="470">
        <v>0</v>
      </c>
    </row>
    <row r="131" spans="1:3" x14ac:dyDescent="0.35">
      <c r="A131" s="470">
        <v>130</v>
      </c>
      <c r="B131" s="470">
        <v>0</v>
      </c>
      <c r="C131" s="470">
        <v>0</v>
      </c>
    </row>
    <row r="132" spans="1:3" x14ac:dyDescent="0.35">
      <c r="A132" s="470">
        <v>131</v>
      </c>
      <c r="B132" s="470">
        <v>0</v>
      </c>
      <c r="C132" s="470">
        <v>0</v>
      </c>
    </row>
    <row r="133" spans="1:3" x14ac:dyDescent="0.35">
      <c r="A133" s="470">
        <v>132</v>
      </c>
      <c r="B133" s="470">
        <v>0</v>
      </c>
      <c r="C133" s="470">
        <v>0</v>
      </c>
    </row>
    <row r="134" spans="1:3" x14ac:dyDescent="0.35">
      <c r="A134" s="470">
        <v>133</v>
      </c>
      <c r="B134" s="470">
        <v>0</v>
      </c>
      <c r="C134" s="470">
        <v>0</v>
      </c>
    </row>
    <row r="135" spans="1:3" x14ac:dyDescent="0.35">
      <c r="A135" s="470">
        <v>134</v>
      </c>
      <c r="B135" s="470">
        <v>0</v>
      </c>
      <c r="C135" s="470">
        <v>0</v>
      </c>
    </row>
    <row r="136" spans="1:3" x14ac:dyDescent="0.35">
      <c r="A136" s="470">
        <v>135</v>
      </c>
      <c r="B136" s="470">
        <v>0</v>
      </c>
      <c r="C136" s="470">
        <v>0</v>
      </c>
    </row>
    <row r="137" spans="1:3" x14ac:dyDescent="0.35">
      <c r="A137" s="470">
        <v>136</v>
      </c>
      <c r="B137" s="470">
        <v>0</v>
      </c>
      <c r="C137" s="470">
        <v>0</v>
      </c>
    </row>
    <row r="138" spans="1:3" x14ac:dyDescent="0.35">
      <c r="A138" s="470">
        <v>137</v>
      </c>
      <c r="B138" s="470">
        <v>0</v>
      </c>
      <c r="C138" s="470">
        <v>1</v>
      </c>
    </row>
    <row r="139" spans="1:3" x14ac:dyDescent="0.35">
      <c r="A139" s="470">
        <v>138</v>
      </c>
      <c r="B139" s="470">
        <v>0</v>
      </c>
      <c r="C139" s="470">
        <v>1</v>
      </c>
    </row>
    <row r="140" spans="1:3" x14ac:dyDescent="0.35">
      <c r="A140" s="470">
        <v>139</v>
      </c>
      <c r="B140" s="470">
        <v>0</v>
      </c>
      <c r="C140" s="470">
        <v>1</v>
      </c>
    </row>
    <row r="141" spans="1:3" x14ac:dyDescent="0.35">
      <c r="A141" s="470">
        <v>140</v>
      </c>
      <c r="B141" s="470">
        <v>0</v>
      </c>
      <c r="C141" s="470">
        <v>2</v>
      </c>
    </row>
    <row r="142" spans="1:3" x14ac:dyDescent="0.35">
      <c r="A142" s="470">
        <v>141</v>
      </c>
      <c r="B142" s="470">
        <v>0</v>
      </c>
      <c r="C142" s="470">
        <v>2</v>
      </c>
    </row>
    <row r="143" spans="1:3" x14ac:dyDescent="0.35">
      <c r="A143" s="470">
        <v>142</v>
      </c>
      <c r="B143" s="470">
        <v>0</v>
      </c>
      <c r="C143" s="470">
        <v>2</v>
      </c>
    </row>
    <row r="144" spans="1:3" x14ac:dyDescent="0.35">
      <c r="A144" s="470">
        <v>143</v>
      </c>
      <c r="B144" s="470">
        <v>0</v>
      </c>
      <c r="C144" s="470">
        <v>2</v>
      </c>
    </row>
    <row r="145" spans="1:3" x14ac:dyDescent="0.35">
      <c r="A145" s="470">
        <v>144</v>
      </c>
      <c r="B145" s="470">
        <v>0</v>
      </c>
      <c r="C145" s="470">
        <v>1</v>
      </c>
    </row>
    <row r="146" spans="1:3" x14ac:dyDescent="0.35">
      <c r="A146" s="470">
        <v>145</v>
      </c>
      <c r="B146" s="470">
        <v>0</v>
      </c>
      <c r="C146" s="470">
        <v>0</v>
      </c>
    </row>
    <row r="147" spans="1:3" x14ac:dyDescent="0.35">
      <c r="A147" s="470">
        <v>146</v>
      </c>
      <c r="B147" s="470">
        <v>0</v>
      </c>
      <c r="C147" s="470">
        <v>0</v>
      </c>
    </row>
    <row r="148" spans="1:3" x14ac:dyDescent="0.35">
      <c r="A148" s="470">
        <v>147</v>
      </c>
      <c r="B148" s="470">
        <v>0</v>
      </c>
      <c r="C148" s="470">
        <v>0</v>
      </c>
    </row>
    <row r="149" spans="1:3" x14ac:dyDescent="0.35">
      <c r="A149" s="470">
        <v>148</v>
      </c>
      <c r="B149" s="470">
        <v>0</v>
      </c>
      <c r="C149" s="470">
        <v>0</v>
      </c>
    </row>
    <row r="150" spans="1:3" x14ac:dyDescent="0.35">
      <c r="A150" s="470">
        <v>149</v>
      </c>
      <c r="B150" s="470">
        <v>0</v>
      </c>
      <c r="C150" s="470">
        <v>0</v>
      </c>
    </row>
    <row r="151" spans="1:3" x14ac:dyDescent="0.35">
      <c r="A151" s="470">
        <v>150</v>
      </c>
      <c r="B151" s="470">
        <v>0</v>
      </c>
      <c r="C151" s="470">
        <v>0</v>
      </c>
    </row>
    <row r="152" spans="1:3" x14ac:dyDescent="0.35">
      <c r="A152" s="470">
        <v>151</v>
      </c>
      <c r="B152" s="470">
        <v>0</v>
      </c>
      <c r="C152" s="470">
        <v>0</v>
      </c>
    </row>
    <row r="153" spans="1:3" x14ac:dyDescent="0.35">
      <c r="A153" s="470">
        <v>152</v>
      </c>
      <c r="B153" s="470">
        <v>0</v>
      </c>
      <c r="C153" s="470">
        <v>0</v>
      </c>
    </row>
    <row r="154" spans="1:3" x14ac:dyDescent="0.35">
      <c r="A154" s="470">
        <v>153</v>
      </c>
      <c r="B154" s="470">
        <v>0</v>
      </c>
      <c r="C154" s="470">
        <v>0</v>
      </c>
    </row>
    <row r="155" spans="1:3" x14ac:dyDescent="0.35">
      <c r="A155" s="470">
        <v>154</v>
      </c>
      <c r="B155" s="470">
        <v>0</v>
      </c>
      <c r="C155" s="470">
        <v>0</v>
      </c>
    </row>
    <row r="156" spans="1:3" x14ac:dyDescent="0.35">
      <c r="A156" s="470">
        <v>155</v>
      </c>
      <c r="B156" s="470">
        <v>0</v>
      </c>
      <c r="C156" s="470">
        <v>0</v>
      </c>
    </row>
    <row r="157" spans="1:3" x14ac:dyDescent="0.35">
      <c r="A157" s="470">
        <v>156</v>
      </c>
      <c r="B157" s="470">
        <v>0</v>
      </c>
      <c r="C157" s="470">
        <v>0</v>
      </c>
    </row>
    <row r="158" spans="1:3" x14ac:dyDescent="0.35">
      <c r="A158" s="470">
        <v>157</v>
      </c>
      <c r="B158" s="470">
        <v>0</v>
      </c>
      <c r="C158" s="470">
        <v>0</v>
      </c>
    </row>
    <row r="159" spans="1:3" x14ac:dyDescent="0.35">
      <c r="A159" s="470">
        <v>158</v>
      </c>
      <c r="B159" s="470">
        <v>0</v>
      </c>
      <c r="C159" s="470">
        <v>0</v>
      </c>
    </row>
    <row r="160" spans="1:3" x14ac:dyDescent="0.35">
      <c r="A160" s="470">
        <v>159</v>
      </c>
      <c r="B160" s="470">
        <v>0</v>
      </c>
      <c r="C160" s="470">
        <v>0</v>
      </c>
    </row>
    <row r="161" spans="1:3" x14ac:dyDescent="0.35">
      <c r="A161" s="470">
        <v>160</v>
      </c>
      <c r="B161" s="470">
        <v>0</v>
      </c>
      <c r="C161" s="470">
        <v>0</v>
      </c>
    </row>
    <row r="162" spans="1:3" x14ac:dyDescent="0.35">
      <c r="A162" s="470">
        <v>161</v>
      </c>
      <c r="B162" s="470">
        <v>0</v>
      </c>
      <c r="C162" s="470">
        <v>0</v>
      </c>
    </row>
    <row r="163" spans="1:3" x14ac:dyDescent="0.35">
      <c r="A163" s="470">
        <v>162</v>
      </c>
      <c r="B163" s="470">
        <v>0</v>
      </c>
      <c r="C163" s="470">
        <v>0</v>
      </c>
    </row>
    <row r="164" spans="1:3" x14ac:dyDescent="0.35">
      <c r="A164" s="470">
        <v>163</v>
      </c>
      <c r="B164" s="470">
        <v>0</v>
      </c>
      <c r="C164" s="470">
        <v>0</v>
      </c>
    </row>
    <row r="165" spans="1:3" x14ac:dyDescent="0.35">
      <c r="A165" s="470">
        <v>164</v>
      </c>
      <c r="B165" s="470">
        <v>0</v>
      </c>
      <c r="C165" s="470">
        <v>0</v>
      </c>
    </row>
    <row r="166" spans="1:3" x14ac:dyDescent="0.35">
      <c r="A166" s="470">
        <v>165</v>
      </c>
      <c r="B166" s="470">
        <v>0</v>
      </c>
      <c r="C166" s="470">
        <v>0</v>
      </c>
    </row>
    <row r="167" spans="1:3" x14ac:dyDescent="0.35">
      <c r="A167" s="470">
        <v>166</v>
      </c>
      <c r="B167" s="470">
        <v>0</v>
      </c>
      <c r="C167" s="470">
        <v>0</v>
      </c>
    </row>
    <row r="168" spans="1:3" x14ac:dyDescent="0.35">
      <c r="A168" s="470">
        <v>167</v>
      </c>
      <c r="B168" s="470">
        <v>0</v>
      </c>
      <c r="C168" s="470">
        <v>0</v>
      </c>
    </row>
    <row r="169" spans="1:3" x14ac:dyDescent="0.35">
      <c r="A169" s="470">
        <v>168</v>
      </c>
      <c r="B169" s="470">
        <v>0</v>
      </c>
      <c r="C169" s="470">
        <v>0</v>
      </c>
    </row>
    <row r="170" spans="1:3" x14ac:dyDescent="0.35">
      <c r="A170" s="470">
        <v>169</v>
      </c>
      <c r="B170" s="470">
        <v>0</v>
      </c>
      <c r="C170" s="470">
        <v>0</v>
      </c>
    </row>
    <row r="171" spans="1:3" x14ac:dyDescent="0.35">
      <c r="A171" s="470">
        <v>170</v>
      </c>
      <c r="B171" s="470">
        <v>0</v>
      </c>
      <c r="C171" s="470">
        <v>0</v>
      </c>
    </row>
    <row r="172" spans="1:3" x14ac:dyDescent="0.35">
      <c r="A172" s="470">
        <v>171</v>
      </c>
      <c r="B172" s="470">
        <v>0</v>
      </c>
      <c r="C172" s="470">
        <v>0</v>
      </c>
    </row>
    <row r="173" spans="1:3" x14ac:dyDescent="0.35">
      <c r="A173" s="470">
        <v>172</v>
      </c>
      <c r="B173" s="470">
        <v>0</v>
      </c>
      <c r="C173" s="470">
        <v>0</v>
      </c>
    </row>
    <row r="174" spans="1:3" x14ac:dyDescent="0.35">
      <c r="A174" s="470">
        <v>173</v>
      </c>
      <c r="B174" s="470">
        <v>0</v>
      </c>
      <c r="C174" s="470">
        <v>0</v>
      </c>
    </row>
    <row r="175" spans="1:3" x14ac:dyDescent="0.35">
      <c r="A175" s="470">
        <v>174</v>
      </c>
      <c r="B175" s="470">
        <v>0</v>
      </c>
      <c r="C175" s="470">
        <v>0</v>
      </c>
    </row>
    <row r="176" spans="1:3" x14ac:dyDescent="0.35">
      <c r="A176" s="470">
        <v>175</v>
      </c>
      <c r="B176" s="470">
        <v>0</v>
      </c>
      <c r="C176" s="470">
        <v>1</v>
      </c>
    </row>
    <row r="177" spans="1:3" x14ac:dyDescent="0.35">
      <c r="A177" s="470">
        <v>176</v>
      </c>
      <c r="B177" s="470">
        <v>0</v>
      </c>
      <c r="C177" s="470">
        <v>1</v>
      </c>
    </row>
    <row r="178" spans="1:3" x14ac:dyDescent="0.35">
      <c r="A178" s="470">
        <v>177</v>
      </c>
      <c r="B178" s="470">
        <v>0</v>
      </c>
      <c r="C178" s="470">
        <v>1</v>
      </c>
    </row>
    <row r="179" spans="1:3" x14ac:dyDescent="0.35">
      <c r="A179" s="470">
        <v>178</v>
      </c>
      <c r="B179" s="470">
        <v>0</v>
      </c>
      <c r="C179" s="470">
        <v>1</v>
      </c>
    </row>
    <row r="180" spans="1:3" x14ac:dyDescent="0.35">
      <c r="A180" s="470">
        <v>179</v>
      </c>
      <c r="B180" s="470">
        <v>0</v>
      </c>
      <c r="C180" s="470">
        <v>1</v>
      </c>
    </row>
    <row r="181" spans="1:3" x14ac:dyDescent="0.35">
      <c r="A181" s="470">
        <v>180</v>
      </c>
      <c r="B181" s="470">
        <v>0</v>
      </c>
      <c r="C181" s="470">
        <v>1</v>
      </c>
    </row>
    <row r="182" spans="1:3" x14ac:dyDescent="0.35">
      <c r="A182" s="470">
        <v>181</v>
      </c>
      <c r="B182" s="470">
        <v>0</v>
      </c>
      <c r="C182" s="470">
        <v>1</v>
      </c>
    </row>
    <row r="183" spans="1:3" x14ac:dyDescent="0.35">
      <c r="A183" s="470">
        <v>182</v>
      </c>
      <c r="B183" s="470">
        <v>0</v>
      </c>
      <c r="C183" s="470">
        <v>1</v>
      </c>
    </row>
    <row r="184" spans="1:3" x14ac:dyDescent="0.35">
      <c r="A184" s="470">
        <v>183</v>
      </c>
      <c r="B184" s="470">
        <v>0</v>
      </c>
      <c r="C184" s="470">
        <v>1</v>
      </c>
    </row>
    <row r="185" spans="1:3" x14ac:dyDescent="0.35">
      <c r="A185" s="470">
        <v>184</v>
      </c>
      <c r="B185" s="470">
        <v>0</v>
      </c>
      <c r="C185" s="470">
        <v>1</v>
      </c>
    </row>
    <row r="186" spans="1:3" x14ac:dyDescent="0.35">
      <c r="A186" s="470">
        <v>185</v>
      </c>
      <c r="B186" s="470">
        <v>0</v>
      </c>
      <c r="C186" s="470">
        <v>1</v>
      </c>
    </row>
    <row r="187" spans="1:3" x14ac:dyDescent="0.35">
      <c r="A187" s="470">
        <v>186</v>
      </c>
      <c r="B187" s="470">
        <v>0</v>
      </c>
      <c r="C187" s="470">
        <v>1</v>
      </c>
    </row>
    <row r="188" spans="1:3" x14ac:dyDescent="0.35">
      <c r="A188" s="470">
        <v>187</v>
      </c>
      <c r="B188" s="470">
        <v>0</v>
      </c>
      <c r="C188" s="470">
        <v>1</v>
      </c>
    </row>
    <row r="189" spans="1:3" x14ac:dyDescent="0.35">
      <c r="A189" s="470">
        <v>188</v>
      </c>
      <c r="B189" s="470">
        <v>0</v>
      </c>
      <c r="C189" s="470">
        <v>1</v>
      </c>
    </row>
    <row r="190" spans="1:3" x14ac:dyDescent="0.35">
      <c r="A190" s="470">
        <v>189</v>
      </c>
      <c r="B190" s="470">
        <v>0</v>
      </c>
      <c r="C190" s="470">
        <v>1</v>
      </c>
    </row>
    <row r="191" spans="1:3" x14ac:dyDescent="0.35">
      <c r="A191" s="470">
        <v>190</v>
      </c>
      <c r="B191" s="470">
        <v>0</v>
      </c>
      <c r="C191" s="470">
        <v>1</v>
      </c>
    </row>
    <row r="192" spans="1:3" x14ac:dyDescent="0.35">
      <c r="A192" s="470">
        <v>191</v>
      </c>
      <c r="B192" s="470">
        <v>0</v>
      </c>
      <c r="C192" s="470">
        <v>1</v>
      </c>
    </row>
    <row r="193" spans="1:3" x14ac:dyDescent="0.35">
      <c r="A193" s="470">
        <v>192</v>
      </c>
      <c r="B193" s="470">
        <v>0</v>
      </c>
      <c r="C193" s="470">
        <v>1</v>
      </c>
    </row>
    <row r="194" spans="1:3" x14ac:dyDescent="0.35">
      <c r="A194" s="470">
        <v>193</v>
      </c>
      <c r="B194" s="470">
        <v>0</v>
      </c>
      <c r="C194" s="470">
        <v>1</v>
      </c>
    </row>
    <row r="195" spans="1:3" x14ac:dyDescent="0.35">
      <c r="A195" s="470">
        <v>194</v>
      </c>
      <c r="B195" s="470">
        <v>0</v>
      </c>
      <c r="C195" s="470">
        <v>1</v>
      </c>
    </row>
    <row r="196" spans="1:3" x14ac:dyDescent="0.35">
      <c r="A196" s="470">
        <v>195</v>
      </c>
      <c r="B196" s="470">
        <v>0</v>
      </c>
      <c r="C196" s="470">
        <v>1</v>
      </c>
    </row>
    <row r="197" spans="1:3" x14ac:dyDescent="0.35">
      <c r="A197" s="470">
        <v>196</v>
      </c>
      <c r="B197" s="470">
        <v>0</v>
      </c>
      <c r="C197" s="470">
        <v>1</v>
      </c>
    </row>
    <row r="198" spans="1:3" x14ac:dyDescent="0.35">
      <c r="A198" s="470">
        <v>197</v>
      </c>
      <c r="B198" s="470">
        <v>0</v>
      </c>
      <c r="C198" s="470">
        <v>1</v>
      </c>
    </row>
    <row r="199" spans="1:3" x14ac:dyDescent="0.35">
      <c r="A199" s="470">
        <v>198</v>
      </c>
      <c r="B199" s="470">
        <v>0</v>
      </c>
      <c r="C199" s="470">
        <v>1</v>
      </c>
    </row>
    <row r="200" spans="1:3" x14ac:dyDescent="0.35">
      <c r="A200" s="470">
        <v>199</v>
      </c>
      <c r="B200" s="470">
        <v>0</v>
      </c>
      <c r="C200" s="470">
        <v>1</v>
      </c>
    </row>
    <row r="201" spans="1:3" x14ac:dyDescent="0.35">
      <c r="A201" s="470">
        <v>200</v>
      </c>
      <c r="B201" s="470">
        <v>0</v>
      </c>
      <c r="C201" s="470">
        <v>1</v>
      </c>
    </row>
    <row r="202" spans="1:3" x14ac:dyDescent="0.35">
      <c r="A202" s="470">
        <v>201</v>
      </c>
      <c r="B202" s="470">
        <v>0</v>
      </c>
      <c r="C202" s="470">
        <v>1</v>
      </c>
    </row>
    <row r="203" spans="1:3" x14ac:dyDescent="0.35">
      <c r="A203" s="470">
        <v>202</v>
      </c>
      <c r="B203" s="470">
        <v>0</v>
      </c>
      <c r="C203" s="470">
        <v>1</v>
      </c>
    </row>
    <row r="204" spans="1:3" x14ac:dyDescent="0.35">
      <c r="A204" s="470">
        <v>203</v>
      </c>
      <c r="B204" s="470">
        <v>0</v>
      </c>
      <c r="C204" s="470">
        <v>1</v>
      </c>
    </row>
    <row r="205" spans="1:3" x14ac:dyDescent="0.35">
      <c r="A205" s="470">
        <v>204</v>
      </c>
      <c r="B205" s="470">
        <v>0</v>
      </c>
      <c r="C205" s="470">
        <v>1</v>
      </c>
    </row>
    <row r="206" spans="1:3" x14ac:dyDescent="0.35">
      <c r="A206" s="470">
        <v>205</v>
      </c>
      <c r="B206" s="470">
        <v>0</v>
      </c>
      <c r="C206" s="470">
        <v>1</v>
      </c>
    </row>
    <row r="207" spans="1:3" x14ac:dyDescent="0.35">
      <c r="A207" s="470">
        <v>206</v>
      </c>
      <c r="B207" s="470">
        <v>0</v>
      </c>
      <c r="C207" s="470">
        <v>1</v>
      </c>
    </row>
    <row r="208" spans="1:3" x14ac:dyDescent="0.35">
      <c r="A208" s="470">
        <v>207</v>
      </c>
      <c r="B208" s="470">
        <v>0</v>
      </c>
      <c r="C208" s="470">
        <v>1</v>
      </c>
    </row>
    <row r="209" spans="1:3" x14ac:dyDescent="0.35">
      <c r="A209" s="470">
        <v>208</v>
      </c>
      <c r="B209" s="470">
        <v>0</v>
      </c>
      <c r="C209" s="470">
        <v>1</v>
      </c>
    </row>
    <row r="210" spans="1:3" x14ac:dyDescent="0.35">
      <c r="A210" s="470">
        <v>209</v>
      </c>
      <c r="B210" s="470">
        <v>0</v>
      </c>
      <c r="C210" s="470">
        <v>1</v>
      </c>
    </row>
    <row r="211" spans="1:3" x14ac:dyDescent="0.35">
      <c r="A211" s="470">
        <v>210</v>
      </c>
      <c r="B211" s="470">
        <v>0</v>
      </c>
      <c r="C211" s="470">
        <v>1</v>
      </c>
    </row>
    <row r="212" spans="1:3" x14ac:dyDescent="0.35">
      <c r="A212" s="470">
        <v>211</v>
      </c>
      <c r="B212" s="470">
        <v>0</v>
      </c>
      <c r="C212" s="470">
        <v>1</v>
      </c>
    </row>
    <row r="213" spans="1:3" x14ac:dyDescent="0.35">
      <c r="A213" s="470">
        <v>212</v>
      </c>
      <c r="B213" s="470">
        <v>0</v>
      </c>
      <c r="C213" s="470">
        <v>1</v>
      </c>
    </row>
    <row r="214" spans="1:3" x14ac:dyDescent="0.35">
      <c r="A214" s="470">
        <v>213</v>
      </c>
      <c r="B214" s="470">
        <v>0</v>
      </c>
      <c r="C214" s="470">
        <v>1</v>
      </c>
    </row>
    <row r="215" spans="1:3" x14ac:dyDescent="0.35">
      <c r="A215" s="470">
        <v>214</v>
      </c>
      <c r="B215" s="470">
        <v>0</v>
      </c>
      <c r="C215" s="470">
        <v>1</v>
      </c>
    </row>
    <row r="216" spans="1:3" x14ac:dyDescent="0.35">
      <c r="A216" s="470">
        <v>215</v>
      </c>
      <c r="B216" s="470">
        <v>0</v>
      </c>
      <c r="C216" s="470">
        <v>1</v>
      </c>
    </row>
    <row r="217" spans="1:3" x14ac:dyDescent="0.35">
      <c r="A217" s="470">
        <v>216</v>
      </c>
      <c r="B217" s="470">
        <v>0</v>
      </c>
      <c r="C217" s="470">
        <v>1</v>
      </c>
    </row>
    <row r="218" spans="1:3" x14ac:dyDescent="0.35">
      <c r="A218" s="470">
        <v>217</v>
      </c>
      <c r="B218" s="470">
        <v>0</v>
      </c>
      <c r="C218" s="470">
        <v>1</v>
      </c>
    </row>
    <row r="219" spans="1:3" x14ac:dyDescent="0.35">
      <c r="A219" s="470">
        <v>218</v>
      </c>
      <c r="B219" s="470">
        <v>0</v>
      </c>
      <c r="C219" s="470">
        <v>1</v>
      </c>
    </row>
    <row r="220" spans="1:3" x14ac:dyDescent="0.35">
      <c r="A220" s="470">
        <v>219</v>
      </c>
      <c r="B220" s="470">
        <v>0</v>
      </c>
      <c r="C220" s="470">
        <v>1</v>
      </c>
    </row>
    <row r="221" spans="1:3" x14ac:dyDescent="0.35">
      <c r="A221" s="470">
        <v>220</v>
      </c>
      <c r="B221" s="470">
        <v>0</v>
      </c>
      <c r="C221" s="470">
        <v>1</v>
      </c>
    </row>
    <row r="222" spans="1:3" x14ac:dyDescent="0.35">
      <c r="A222" s="470">
        <v>221</v>
      </c>
      <c r="B222" s="470">
        <v>0</v>
      </c>
      <c r="C222" s="470">
        <v>1</v>
      </c>
    </row>
    <row r="223" spans="1:3" x14ac:dyDescent="0.35">
      <c r="A223" s="470">
        <v>222</v>
      </c>
      <c r="B223" s="470">
        <v>0</v>
      </c>
      <c r="C223" s="470">
        <v>1</v>
      </c>
    </row>
    <row r="224" spans="1:3" x14ac:dyDescent="0.35">
      <c r="A224" s="470">
        <v>223</v>
      </c>
      <c r="B224" s="470">
        <v>0</v>
      </c>
      <c r="C224" s="470">
        <v>1</v>
      </c>
    </row>
    <row r="225" spans="1:3" x14ac:dyDescent="0.35">
      <c r="A225" s="470">
        <v>224</v>
      </c>
      <c r="B225" s="470">
        <v>0</v>
      </c>
      <c r="C225" s="470">
        <v>1</v>
      </c>
    </row>
    <row r="226" spans="1:3" x14ac:dyDescent="0.35">
      <c r="A226" s="470">
        <v>225</v>
      </c>
      <c r="B226" s="470">
        <v>0</v>
      </c>
      <c r="C226" s="470">
        <v>1</v>
      </c>
    </row>
    <row r="227" spans="1:3" x14ac:dyDescent="0.35">
      <c r="A227" s="470">
        <v>226</v>
      </c>
      <c r="B227" s="470">
        <v>0</v>
      </c>
      <c r="C227" s="470">
        <v>1</v>
      </c>
    </row>
    <row r="228" spans="1:3" x14ac:dyDescent="0.35">
      <c r="A228" s="470">
        <v>227</v>
      </c>
      <c r="B228" s="470">
        <v>0</v>
      </c>
      <c r="C228" s="470">
        <v>1</v>
      </c>
    </row>
    <row r="229" spans="1:3" x14ac:dyDescent="0.35">
      <c r="A229" s="470">
        <v>228</v>
      </c>
      <c r="B229" s="470">
        <v>0</v>
      </c>
      <c r="C229" s="470">
        <v>1</v>
      </c>
    </row>
    <row r="230" spans="1:3" x14ac:dyDescent="0.35">
      <c r="A230" s="470">
        <v>229</v>
      </c>
      <c r="B230" s="470">
        <v>0</v>
      </c>
      <c r="C230" s="470">
        <v>1</v>
      </c>
    </row>
    <row r="231" spans="1:3" x14ac:dyDescent="0.35">
      <c r="A231" s="470">
        <v>230</v>
      </c>
      <c r="B231" s="470">
        <v>0</v>
      </c>
      <c r="C231" s="470">
        <v>1</v>
      </c>
    </row>
    <row r="232" spans="1:3" x14ac:dyDescent="0.35">
      <c r="A232" s="470">
        <v>231</v>
      </c>
      <c r="B232" s="470">
        <v>0</v>
      </c>
      <c r="C232" s="470">
        <v>1</v>
      </c>
    </row>
    <row r="233" spans="1:3" x14ac:dyDescent="0.35">
      <c r="A233" s="470">
        <v>232</v>
      </c>
      <c r="B233" s="470">
        <v>0</v>
      </c>
      <c r="C233" s="470">
        <v>1</v>
      </c>
    </row>
    <row r="234" spans="1:3" x14ac:dyDescent="0.35">
      <c r="A234" s="470">
        <v>233</v>
      </c>
      <c r="B234" s="470">
        <v>0</v>
      </c>
      <c r="C234" s="470">
        <v>1</v>
      </c>
    </row>
    <row r="235" spans="1:3" x14ac:dyDescent="0.35">
      <c r="A235" s="470">
        <v>234</v>
      </c>
      <c r="B235" s="470">
        <v>0</v>
      </c>
      <c r="C235" s="470">
        <v>1</v>
      </c>
    </row>
    <row r="236" spans="1:3" x14ac:dyDescent="0.35">
      <c r="A236" s="470">
        <v>235</v>
      </c>
      <c r="B236" s="470">
        <v>0</v>
      </c>
      <c r="C236" s="470">
        <v>1</v>
      </c>
    </row>
    <row r="237" spans="1:3" x14ac:dyDescent="0.35">
      <c r="A237" s="470">
        <v>236</v>
      </c>
      <c r="B237" s="470">
        <v>0</v>
      </c>
      <c r="C237" s="470">
        <v>1</v>
      </c>
    </row>
    <row r="238" spans="1:3" x14ac:dyDescent="0.35">
      <c r="A238" s="470">
        <v>237</v>
      </c>
      <c r="B238" s="470">
        <v>0</v>
      </c>
      <c r="C238" s="470">
        <v>1</v>
      </c>
    </row>
    <row r="239" spans="1:3" x14ac:dyDescent="0.35">
      <c r="A239" s="470">
        <v>238</v>
      </c>
      <c r="B239" s="470">
        <v>0</v>
      </c>
      <c r="C239" s="470">
        <v>1</v>
      </c>
    </row>
    <row r="240" spans="1:3" x14ac:dyDescent="0.35">
      <c r="A240" s="470">
        <v>239</v>
      </c>
      <c r="B240" s="470">
        <v>0</v>
      </c>
      <c r="C240" s="470">
        <v>1</v>
      </c>
    </row>
    <row r="241" spans="1:3" x14ac:dyDescent="0.35">
      <c r="A241" s="470">
        <v>240</v>
      </c>
      <c r="B241" s="470">
        <v>0</v>
      </c>
      <c r="C241" s="470">
        <v>1</v>
      </c>
    </row>
    <row r="242" spans="1:3" x14ac:dyDescent="0.35">
      <c r="A242" s="470">
        <v>241</v>
      </c>
      <c r="B242" s="470">
        <v>0</v>
      </c>
      <c r="C242" s="470">
        <v>1</v>
      </c>
    </row>
    <row r="243" spans="1:3" x14ac:dyDescent="0.35">
      <c r="A243" s="470">
        <v>242</v>
      </c>
      <c r="B243" s="470">
        <v>0</v>
      </c>
      <c r="C243" s="470">
        <v>1</v>
      </c>
    </row>
    <row r="244" spans="1:3" x14ac:dyDescent="0.35">
      <c r="A244" s="470">
        <v>243</v>
      </c>
      <c r="B244" s="470">
        <v>0</v>
      </c>
      <c r="C244" s="470">
        <v>1</v>
      </c>
    </row>
    <row r="245" spans="1:3" x14ac:dyDescent="0.35">
      <c r="A245" s="470">
        <v>244</v>
      </c>
      <c r="B245" s="470">
        <v>0</v>
      </c>
      <c r="C245" s="470">
        <v>1</v>
      </c>
    </row>
    <row r="246" spans="1:3" x14ac:dyDescent="0.35">
      <c r="A246" s="470">
        <v>245</v>
      </c>
      <c r="B246" s="470">
        <v>0</v>
      </c>
      <c r="C246" s="470">
        <v>1</v>
      </c>
    </row>
    <row r="247" spans="1:3" x14ac:dyDescent="0.35">
      <c r="A247" s="470">
        <v>246</v>
      </c>
      <c r="B247" s="470">
        <v>0</v>
      </c>
      <c r="C247" s="470">
        <v>1</v>
      </c>
    </row>
    <row r="248" spans="1:3" x14ac:dyDescent="0.35">
      <c r="A248" s="470">
        <v>247</v>
      </c>
      <c r="B248" s="470">
        <v>0</v>
      </c>
      <c r="C248" s="470">
        <v>1</v>
      </c>
    </row>
    <row r="249" spans="1:3" x14ac:dyDescent="0.35">
      <c r="A249" s="470">
        <v>248</v>
      </c>
      <c r="B249" s="470">
        <v>0</v>
      </c>
      <c r="C249" s="470">
        <v>1</v>
      </c>
    </row>
    <row r="250" spans="1:3" x14ac:dyDescent="0.35">
      <c r="A250" s="470">
        <v>249</v>
      </c>
      <c r="B250" s="470">
        <v>0</v>
      </c>
      <c r="C250" s="470">
        <v>1</v>
      </c>
    </row>
    <row r="251" spans="1:3" x14ac:dyDescent="0.35">
      <c r="A251" s="470">
        <v>250</v>
      </c>
      <c r="B251" s="470">
        <v>0</v>
      </c>
      <c r="C251" s="470">
        <v>1</v>
      </c>
    </row>
    <row r="252" spans="1:3" x14ac:dyDescent="0.35">
      <c r="A252" s="470">
        <v>251</v>
      </c>
      <c r="B252" s="470">
        <v>0</v>
      </c>
      <c r="C252" s="470">
        <v>1</v>
      </c>
    </row>
    <row r="253" spans="1:3" x14ac:dyDescent="0.35">
      <c r="A253" s="470">
        <v>252</v>
      </c>
      <c r="B253" s="470">
        <v>0</v>
      </c>
      <c r="C253" s="470">
        <v>1</v>
      </c>
    </row>
    <row r="254" spans="1:3" x14ac:dyDescent="0.35">
      <c r="A254" s="470">
        <v>253</v>
      </c>
      <c r="B254" s="470">
        <v>0</v>
      </c>
      <c r="C254" s="470">
        <v>1</v>
      </c>
    </row>
    <row r="255" spans="1:3" x14ac:dyDescent="0.35">
      <c r="A255" s="470">
        <v>254</v>
      </c>
      <c r="B255" s="470">
        <v>0</v>
      </c>
      <c r="C255" s="470">
        <v>1</v>
      </c>
    </row>
    <row r="256" spans="1:3" x14ac:dyDescent="0.35">
      <c r="A256" s="470">
        <v>255</v>
      </c>
      <c r="B256" s="470">
        <v>0</v>
      </c>
      <c r="C256" s="470">
        <v>1</v>
      </c>
    </row>
    <row r="257" spans="1:3" x14ac:dyDescent="0.35">
      <c r="A257" s="470">
        <v>256</v>
      </c>
      <c r="B257" s="470">
        <v>0</v>
      </c>
      <c r="C257" s="470">
        <v>1</v>
      </c>
    </row>
    <row r="258" spans="1:3" x14ac:dyDescent="0.35">
      <c r="A258" s="470">
        <v>257</v>
      </c>
      <c r="B258" s="470">
        <v>0</v>
      </c>
      <c r="C258" s="470">
        <v>1</v>
      </c>
    </row>
    <row r="259" spans="1:3" x14ac:dyDescent="0.35">
      <c r="A259" s="470">
        <v>258</v>
      </c>
      <c r="B259" s="470">
        <v>0</v>
      </c>
      <c r="C259" s="470">
        <v>1</v>
      </c>
    </row>
    <row r="260" spans="1:3" x14ac:dyDescent="0.35">
      <c r="A260" s="470">
        <v>259</v>
      </c>
      <c r="B260" s="470">
        <v>0</v>
      </c>
      <c r="C260" s="470">
        <v>1</v>
      </c>
    </row>
    <row r="261" spans="1:3" x14ac:dyDescent="0.35">
      <c r="A261" s="470">
        <v>260</v>
      </c>
      <c r="B261" s="470">
        <v>0</v>
      </c>
      <c r="C261" s="470">
        <v>1</v>
      </c>
    </row>
    <row r="262" spans="1:3" x14ac:dyDescent="0.35">
      <c r="A262" s="470">
        <v>261</v>
      </c>
      <c r="B262" s="470">
        <v>0</v>
      </c>
      <c r="C262" s="470">
        <v>1</v>
      </c>
    </row>
    <row r="263" spans="1:3" x14ac:dyDescent="0.35">
      <c r="A263" s="470">
        <v>262</v>
      </c>
      <c r="B263" s="470">
        <v>0</v>
      </c>
      <c r="C263" s="470">
        <v>1</v>
      </c>
    </row>
    <row r="264" spans="1:3" x14ac:dyDescent="0.35">
      <c r="A264" s="470">
        <v>263</v>
      </c>
      <c r="B264" s="470">
        <v>0</v>
      </c>
      <c r="C264" s="470">
        <v>1</v>
      </c>
    </row>
    <row r="265" spans="1:3" x14ac:dyDescent="0.35">
      <c r="A265" s="470">
        <v>264</v>
      </c>
      <c r="B265" s="470">
        <v>0</v>
      </c>
      <c r="C265" s="470">
        <v>1</v>
      </c>
    </row>
    <row r="266" spans="1:3" x14ac:dyDescent="0.35">
      <c r="A266" s="470">
        <v>265</v>
      </c>
      <c r="B266" s="470">
        <v>0</v>
      </c>
      <c r="C266" s="470">
        <v>1</v>
      </c>
    </row>
    <row r="267" spans="1:3" x14ac:dyDescent="0.35">
      <c r="A267" s="470">
        <v>266</v>
      </c>
      <c r="B267" s="470">
        <v>0</v>
      </c>
      <c r="C267" s="470">
        <v>1</v>
      </c>
    </row>
    <row r="268" spans="1:3" x14ac:dyDescent="0.35">
      <c r="A268" s="470">
        <v>267</v>
      </c>
      <c r="B268" s="470">
        <v>0</v>
      </c>
      <c r="C268" s="470">
        <v>1</v>
      </c>
    </row>
    <row r="269" spans="1:3" x14ac:dyDescent="0.35">
      <c r="A269" s="470">
        <v>268</v>
      </c>
      <c r="B269" s="470">
        <v>0</v>
      </c>
      <c r="C269" s="470">
        <v>1</v>
      </c>
    </row>
    <row r="270" spans="1:3" x14ac:dyDescent="0.35">
      <c r="A270" s="470">
        <v>269</v>
      </c>
      <c r="B270" s="470">
        <v>0</v>
      </c>
      <c r="C270" s="470">
        <v>1</v>
      </c>
    </row>
    <row r="271" spans="1:3" x14ac:dyDescent="0.35">
      <c r="A271" s="470">
        <v>270</v>
      </c>
      <c r="B271" s="470">
        <v>0</v>
      </c>
      <c r="C271" s="470">
        <v>1</v>
      </c>
    </row>
    <row r="272" spans="1:3" x14ac:dyDescent="0.35">
      <c r="A272" s="470">
        <v>271</v>
      </c>
      <c r="B272" s="470">
        <v>0</v>
      </c>
      <c r="C272" s="470">
        <v>1</v>
      </c>
    </row>
    <row r="273" spans="1:3" x14ac:dyDescent="0.35">
      <c r="A273" s="470">
        <v>272</v>
      </c>
      <c r="B273" s="470">
        <v>0</v>
      </c>
      <c r="C273" s="470">
        <v>1</v>
      </c>
    </row>
    <row r="274" spans="1:3" x14ac:dyDescent="0.35">
      <c r="A274" s="470">
        <v>273</v>
      </c>
      <c r="B274" s="470">
        <v>0</v>
      </c>
      <c r="C274" s="470">
        <v>1</v>
      </c>
    </row>
    <row r="275" spans="1:3" x14ac:dyDescent="0.35">
      <c r="A275" s="470">
        <v>274</v>
      </c>
      <c r="B275" s="470">
        <v>0</v>
      </c>
      <c r="C275" s="470">
        <v>1</v>
      </c>
    </row>
    <row r="276" spans="1:3" x14ac:dyDescent="0.35">
      <c r="A276" s="470">
        <v>275</v>
      </c>
      <c r="B276" s="470">
        <v>0</v>
      </c>
      <c r="C276" s="470">
        <v>1</v>
      </c>
    </row>
    <row r="277" spans="1:3" x14ac:dyDescent="0.35">
      <c r="A277" s="470">
        <v>276</v>
      </c>
      <c r="B277" s="470">
        <v>0</v>
      </c>
      <c r="C277" s="470">
        <v>1</v>
      </c>
    </row>
    <row r="278" spans="1:3" x14ac:dyDescent="0.35">
      <c r="A278" s="470">
        <v>277</v>
      </c>
      <c r="B278" s="470">
        <v>0</v>
      </c>
      <c r="C278" s="470">
        <v>1</v>
      </c>
    </row>
    <row r="279" spans="1:3" x14ac:dyDescent="0.35">
      <c r="A279" s="470">
        <v>278</v>
      </c>
      <c r="B279" s="470">
        <v>0</v>
      </c>
      <c r="C279" s="470">
        <v>1</v>
      </c>
    </row>
    <row r="280" spans="1:3" x14ac:dyDescent="0.35">
      <c r="A280" s="470">
        <v>279</v>
      </c>
      <c r="B280" s="470">
        <v>0</v>
      </c>
      <c r="C280" s="470">
        <v>1</v>
      </c>
    </row>
    <row r="281" spans="1:3" x14ac:dyDescent="0.35">
      <c r="A281" s="470">
        <v>280</v>
      </c>
      <c r="B281" s="470">
        <v>0</v>
      </c>
      <c r="C281" s="470">
        <v>1</v>
      </c>
    </row>
    <row r="282" spans="1:3" x14ac:dyDescent="0.35">
      <c r="A282" s="470">
        <v>281</v>
      </c>
      <c r="B282" s="470">
        <v>0</v>
      </c>
      <c r="C282" s="470">
        <v>1</v>
      </c>
    </row>
    <row r="283" spans="1:3" x14ac:dyDescent="0.35">
      <c r="A283" s="470">
        <v>282</v>
      </c>
      <c r="B283" s="470">
        <v>0</v>
      </c>
      <c r="C283" s="470">
        <v>1</v>
      </c>
    </row>
    <row r="284" spans="1:3" x14ac:dyDescent="0.35">
      <c r="A284" s="470">
        <v>283</v>
      </c>
      <c r="B284" s="470">
        <v>0</v>
      </c>
      <c r="C284" s="470">
        <v>1</v>
      </c>
    </row>
    <row r="285" spans="1:3" x14ac:dyDescent="0.35">
      <c r="A285" s="470">
        <v>284</v>
      </c>
      <c r="B285" s="470">
        <v>0</v>
      </c>
      <c r="C285" s="470">
        <v>1</v>
      </c>
    </row>
    <row r="286" spans="1:3" x14ac:dyDescent="0.35">
      <c r="A286" s="470">
        <v>285</v>
      </c>
      <c r="B286" s="470">
        <v>0</v>
      </c>
      <c r="C286" s="470">
        <v>1</v>
      </c>
    </row>
    <row r="287" spans="1:3" x14ac:dyDescent="0.35">
      <c r="A287" s="470">
        <v>286</v>
      </c>
      <c r="B287" s="470">
        <v>0</v>
      </c>
      <c r="C287" s="470">
        <v>1</v>
      </c>
    </row>
    <row r="288" spans="1:3" x14ac:dyDescent="0.35">
      <c r="A288" s="470">
        <v>287</v>
      </c>
      <c r="B288" s="470">
        <v>0</v>
      </c>
      <c r="C288" s="470">
        <v>1</v>
      </c>
    </row>
    <row r="289" spans="1:3" x14ac:dyDescent="0.35">
      <c r="A289" s="470">
        <v>288</v>
      </c>
      <c r="B289" s="470">
        <v>0</v>
      </c>
      <c r="C289" s="470">
        <v>1</v>
      </c>
    </row>
    <row r="290" spans="1:3" x14ac:dyDescent="0.35">
      <c r="A290" s="470">
        <v>289</v>
      </c>
      <c r="B290" s="470">
        <v>0</v>
      </c>
      <c r="C290" s="470">
        <v>1</v>
      </c>
    </row>
    <row r="291" spans="1:3" x14ac:dyDescent="0.35">
      <c r="A291" s="470">
        <v>290</v>
      </c>
      <c r="B291" s="470">
        <v>0</v>
      </c>
      <c r="C291" s="470">
        <v>1</v>
      </c>
    </row>
    <row r="292" spans="1:3" x14ac:dyDescent="0.35">
      <c r="A292" s="470">
        <v>291</v>
      </c>
      <c r="B292" s="470">
        <v>0</v>
      </c>
      <c r="C292" s="470">
        <v>1</v>
      </c>
    </row>
    <row r="293" spans="1:3" x14ac:dyDescent="0.35">
      <c r="A293" s="470">
        <v>292</v>
      </c>
      <c r="B293" s="470">
        <v>0</v>
      </c>
      <c r="C293" s="470">
        <v>1</v>
      </c>
    </row>
    <row r="294" spans="1:3" x14ac:dyDescent="0.35">
      <c r="A294" s="470">
        <v>293</v>
      </c>
      <c r="B294" s="470">
        <v>0</v>
      </c>
      <c r="C294" s="470">
        <v>1</v>
      </c>
    </row>
    <row r="295" spans="1:3" x14ac:dyDescent="0.35">
      <c r="A295" s="470">
        <v>294</v>
      </c>
      <c r="B295" s="470">
        <v>0</v>
      </c>
      <c r="C295" s="470">
        <v>1</v>
      </c>
    </row>
    <row r="296" spans="1:3" x14ac:dyDescent="0.35">
      <c r="A296" s="470">
        <v>295</v>
      </c>
      <c r="B296" s="470">
        <v>0</v>
      </c>
      <c r="C296" s="470">
        <v>1</v>
      </c>
    </row>
    <row r="297" spans="1:3" x14ac:dyDescent="0.35">
      <c r="A297" s="470">
        <v>296</v>
      </c>
      <c r="B297" s="470">
        <v>0</v>
      </c>
      <c r="C297" s="470">
        <v>1</v>
      </c>
    </row>
    <row r="298" spans="1:3" x14ac:dyDescent="0.35">
      <c r="A298" s="470">
        <v>297</v>
      </c>
      <c r="B298" s="470">
        <v>0</v>
      </c>
      <c r="C298" s="470">
        <v>1</v>
      </c>
    </row>
    <row r="299" spans="1:3" x14ac:dyDescent="0.35">
      <c r="A299" s="470">
        <v>298</v>
      </c>
      <c r="B299" s="470">
        <v>0</v>
      </c>
      <c r="C299" s="470">
        <v>1</v>
      </c>
    </row>
    <row r="300" spans="1:3" x14ac:dyDescent="0.35">
      <c r="A300" s="470">
        <v>299</v>
      </c>
      <c r="B300" s="470">
        <v>0</v>
      </c>
      <c r="C300" s="470">
        <v>1</v>
      </c>
    </row>
    <row r="301" spans="1:3" x14ac:dyDescent="0.35">
      <c r="A301" s="470">
        <v>300</v>
      </c>
      <c r="B301" s="470">
        <v>0</v>
      </c>
      <c r="C301" s="470">
        <v>1</v>
      </c>
    </row>
    <row r="302" spans="1:3" x14ac:dyDescent="0.35">
      <c r="A302" s="470">
        <v>301</v>
      </c>
      <c r="B302" s="470">
        <v>0</v>
      </c>
      <c r="C302" s="470">
        <v>1</v>
      </c>
    </row>
    <row r="303" spans="1:3" x14ac:dyDescent="0.35">
      <c r="A303" s="470">
        <v>302</v>
      </c>
      <c r="B303" s="470">
        <v>0</v>
      </c>
      <c r="C303" s="470">
        <v>1</v>
      </c>
    </row>
    <row r="304" spans="1:3" x14ac:dyDescent="0.35">
      <c r="A304" s="470">
        <v>303</v>
      </c>
      <c r="B304" s="470">
        <v>0</v>
      </c>
      <c r="C304" s="470">
        <v>1</v>
      </c>
    </row>
    <row r="305" spans="1:3" x14ac:dyDescent="0.35">
      <c r="A305" s="470">
        <v>304</v>
      </c>
      <c r="B305" s="470">
        <v>0</v>
      </c>
      <c r="C305" s="470">
        <v>1</v>
      </c>
    </row>
    <row r="306" spans="1:3" x14ac:dyDescent="0.35">
      <c r="A306" s="470">
        <v>305</v>
      </c>
      <c r="B306" s="470">
        <v>0</v>
      </c>
      <c r="C306" s="470">
        <v>1</v>
      </c>
    </row>
    <row r="307" spans="1:3" x14ac:dyDescent="0.35">
      <c r="A307" s="470">
        <v>306</v>
      </c>
      <c r="B307" s="470">
        <v>0</v>
      </c>
      <c r="C307" s="470">
        <v>1</v>
      </c>
    </row>
    <row r="308" spans="1:3" x14ac:dyDescent="0.35">
      <c r="A308" s="470">
        <v>307</v>
      </c>
      <c r="B308" s="470">
        <v>0</v>
      </c>
      <c r="C308" s="470">
        <v>1</v>
      </c>
    </row>
    <row r="309" spans="1:3" x14ac:dyDescent="0.35">
      <c r="A309" s="470">
        <v>308</v>
      </c>
      <c r="B309" s="470">
        <v>0</v>
      </c>
      <c r="C309" s="470">
        <v>1</v>
      </c>
    </row>
    <row r="310" spans="1:3" x14ac:dyDescent="0.35">
      <c r="A310" s="470">
        <v>309</v>
      </c>
      <c r="B310" s="470">
        <v>0</v>
      </c>
      <c r="C310" s="470">
        <v>1</v>
      </c>
    </row>
    <row r="311" spans="1:3" x14ac:dyDescent="0.35">
      <c r="A311" s="470">
        <v>310</v>
      </c>
      <c r="B311" s="470">
        <v>0</v>
      </c>
      <c r="C311" s="470">
        <v>1</v>
      </c>
    </row>
    <row r="312" spans="1:3" x14ac:dyDescent="0.35">
      <c r="A312" s="470">
        <v>311</v>
      </c>
      <c r="B312" s="470">
        <v>0</v>
      </c>
      <c r="C312" s="470">
        <v>1</v>
      </c>
    </row>
    <row r="313" spans="1:3" x14ac:dyDescent="0.35">
      <c r="A313" s="470">
        <v>312</v>
      </c>
      <c r="B313" s="470">
        <v>0</v>
      </c>
      <c r="C313" s="470">
        <v>1</v>
      </c>
    </row>
    <row r="314" spans="1:3" x14ac:dyDescent="0.35">
      <c r="A314" s="470">
        <v>313</v>
      </c>
      <c r="B314" s="470">
        <v>0</v>
      </c>
      <c r="C314" s="470">
        <v>1</v>
      </c>
    </row>
    <row r="315" spans="1:3" x14ac:dyDescent="0.35">
      <c r="A315" s="470">
        <v>314</v>
      </c>
      <c r="B315" s="470">
        <v>0</v>
      </c>
      <c r="C315" s="470">
        <v>1</v>
      </c>
    </row>
    <row r="316" spans="1:3" x14ac:dyDescent="0.35">
      <c r="A316" s="470">
        <v>315</v>
      </c>
      <c r="B316" s="470">
        <v>0</v>
      </c>
      <c r="C316" s="470">
        <v>1</v>
      </c>
    </row>
    <row r="317" spans="1:3" x14ac:dyDescent="0.35">
      <c r="A317" s="470">
        <v>316</v>
      </c>
      <c r="B317" s="470">
        <v>0</v>
      </c>
      <c r="C317" s="470">
        <v>1</v>
      </c>
    </row>
    <row r="318" spans="1:3" x14ac:dyDescent="0.35">
      <c r="A318" s="470">
        <v>317</v>
      </c>
      <c r="B318" s="470">
        <v>0</v>
      </c>
      <c r="C318" s="470">
        <v>1</v>
      </c>
    </row>
    <row r="319" spans="1:3" x14ac:dyDescent="0.35">
      <c r="A319" s="470">
        <v>318</v>
      </c>
      <c r="B319" s="470">
        <v>0</v>
      </c>
      <c r="C319" s="470">
        <v>1</v>
      </c>
    </row>
    <row r="320" spans="1:3" x14ac:dyDescent="0.35">
      <c r="A320" s="470">
        <v>319</v>
      </c>
      <c r="B320" s="470">
        <v>0</v>
      </c>
      <c r="C320" s="470">
        <v>1</v>
      </c>
    </row>
    <row r="321" spans="1:3" x14ac:dyDescent="0.35">
      <c r="A321" s="470">
        <v>320</v>
      </c>
      <c r="B321" s="470">
        <v>0</v>
      </c>
      <c r="C321" s="470">
        <v>1</v>
      </c>
    </row>
    <row r="322" spans="1:3" x14ac:dyDescent="0.35">
      <c r="A322" s="470">
        <v>321</v>
      </c>
      <c r="B322" s="470">
        <v>0</v>
      </c>
      <c r="C322" s="470">
        <v>1</v>
      </c>
    </row>
    <row r="323" spans="1:3" x14ac:dyDescent="0.35">
      <c r="A323" s="470">
        <v>322</v>
      </c>
      <c r="B323" s="470">
        <v>0</v>
      </c>
      <c r="C323" s="470">
        <v>1</v>
      </c>
    </row>
    <row r="324" spans="1:3" x14ac:dyDescent="0.35">
      <c r="A324" s="470">
        <v>323</v>
      </c>
      <c r="B324" s="470">
        <v>0</v>
      </c>
      <c r="C324" s="470">
        <v>1</v>
      </c>
    </row>
    <row r="325" spans="1:3" x14ac:dyDescent="0.35">
      <c r="A325" s="470">
        <v>324</v>
      </c>
      <c r="B325" s="470">
        <v>0</v>
      </c>
      <c r="C325" s="470">
        <v>1</v>
      </c>
    </row>
    <row r="326" spans="1:3" x14ac:dyDescent="0.35">
      <c r="A326" s="470">
        <v>325</v>
      </c>
      <c r="B326" s="470">
        <v>0</v>
      </c>
      <c r="C326" s="470">
        <v>1</v>
      </c>
    </row>
    <row r="327" spans="1:3" x14ac:dyDescent="0.35">
      <c r="A327" s="470">
        <v>326</v>
      </c>
      <c r="B327" s="470">
        <v>0</v>
      </c>
      <c r="C327" s="470">
        <v>1</v>
      </c>
    </row>
    <row r="328" spans="1:3" x14ac:dyDescent="0.35">
      <c r="A328" s="470">
        <v>327</v>
      </c>
      <c r="B328" s="470">
        <v>0</v>
      </c>
      <c r="C328" s="470">
        <v>1</v>
      </c>
    </row>
    <row r="329" spans="1:3" x14ac:dyDescent="0.35">
      <c r="A329" s="470">
        <v>328</v>
      </c>
      <c r="B329" s="470">
        <v>0</v>
      </c>
      <c r="C329" s="470">
        <v>1</v>
      </c>
    </row>
    <row r="330" spans="1:3" x14ac:dyDescent="0.35">
      <c r="A330" s="470">
        <v>329</v>
      </c>
      <c r="B330" s="470">
        <v>0</v>
      </c>
      <c r="C330" s="470">
        <v>1</v>
      </c>
    </row>
    <row r="331" spans="1:3" x14ac:dyDescent="0.35">
      <c r="A331" s="470">
        <v>330</v>
      </c>
      <c r="B331" s="470">
        <v>0</v>
      </c>
      <c r="C331" s="470">
        <v>1</v>
      </c>
    </row>
    <row r="332" spans="1:3" x14ac:dyDescent="0.35">
      <c r="A332" s="470">
        <v>331</v>
      </c>
      <c r="B332" s="470">
        <v>0</v>
      </c>
      <c r="C332" s="470">
        <v>1</v>
      </c>
    </row>
    <row r="333" spans="1:3" x14ac:dyDescent="0.35">
      <c r="A333" s="470">
        <v>332</v>
      </c>
      <c r="B333" s="470">
        <v>0</v>
      </c>
      <c r="C333" s="470">
        <v>1</v>
      </c>
    </row>
    <row r="334" spans="1:3" x14ac:dyDescent="0.35">
      <c r="A334" s="470">
        <v>333</v>
      </c>
      <c r="B334" s="470">
        <v>0</v>
      </c>
      <c r="C334" s="470">
        <v>1</v>
      </c>
    </row>
    <row r="335" spans="1:3" x14ac:dyDescent="0.35">
      <c r="A335" s="470">
        <v>334</v>
      </c>
      <c r="B335" s="470">
        <v>0</v>
      </c>
      <c r="C335" s="470">
        <v>1</v>
      </c>
    </row>
    <row r="336" spans="1:3" x14ac:dyDescent="0.35">
      <c r="A336" s="470">
        <v>335</v>
      </c>
      <c r="B336" s="470">
        <v>0</v>
      </c>
      <c r="C336" s="470">
        <v>1</v>
      </c>
    </row>
    <row r="337" spans="1:3" x14ac:dyDescent="0.35">
      <c r="A337" s="470">
        <v>336</v>
      </c>
      <c r="B337" s="470">
        <v>0</v>
      </c>
      <c r="C337" s="470">
        <v>1</v>
      </c>
    </row>
    <row r="338" spans="1:3" x14ac:dyDescent="0.35">
      <c r="A338" s="470">
        <v>337</v>
      </c>
      <c r="B338" s="470">
        <v>0</v>
      </c>
      <c r="C338" s="470">
        <v>1</v>
      </c>
    </row>
    <row r="339" spans="1:3" x14ac:dyDescent="0.35">
      <c r="A339" s="470">
        <v>338</v>
      </c>
      <c r="B339" s="470">
        <v>0</v>
      </c>
      <c r="C339" s="470">
        <v>1</v>
      </c>
    </row>
    <row r="340" spans="1:3" x14ac:dyDescent="0.35">
      <c r="A340" s="470">
        <v>339</v>
      </c>
      <c r="B340" s="470">
        <v>0</v>
      </c>
      <c r="C340" s="470">
        <v>1</v>
      </c>
    </row>
    <row r="341" spans="1:3" x14ac:dyDescent="0.35">
      <c r="A341" s="470">
        <v>340</v>
      </c>
      <c r="B341" s="470">
        <v>0</v>
      </c>
      <c r="C341" s="470">
        <v>1</v>
      </c>
    </row>
    <row r="342" spans="1:3" x14ac:dyDescent="0.35">
      <c r="A342" s="470">
        <v>341</v>
      </c>
      <c r="B342" s="470">
        <v>0</v>
      </c>
      <c r="C342" s="470">
        <v>1</v>
      </c>
    </row>
    <row r="343" spans="1:3" x14ac:dyDescent="0.35">
      <c r="A343" s="470">
        <v>342</v>
      </c>
      <c r="B343" s="470">
        <v>0</v>
      </c>
      <c r="C343" s="470">
        <v>1</v>
      </c>
    </row>
    <row r="344" spans="1:3" x14ac:dyDescent="0.35">
      <c r="A344" s="470">
        <v>343</v>
      </c>
      <c r="B344" s="470">
        <v>0</v>
      </c>
      <c r="C344" s="470">
        <v>1</v>
      </c>
    </row>
    <row r="345" spans="1:3" x14ac:dyDescent="0.35">
      <c r="A345" s="470">
        <v>344</v>
      </c>
      <c r="B345" s="470">
        <v>0</v>
      </c>
      <c r="C345" s="470">
        <v>1</v>
      </c>
    </row>
    <row r="346" spans="1:3" x14ac:dyDescent="0.35">
      <c r="A346" s="470">
        <v>345</v>
      </c>
      <c r="B346" s="470">
        <v>0</v>
      </c>
      <c r="C346" s="470">
        <v>1</v>
      </c>
    </row>
    <row r="347" spans="1:3" x14ac:dyDescent="0.35">
      <c r="A347" s="470">
        <v>346</v>
      </c>
      <c r="B347" s="470">
        <v>0</v>
      </c>
      <c r="C347" s="470">
        <v>1</v>
      </c>
    </row>
    <row r="348" spans="1:3" x14ac:dyDescent="0.35">
      <c r="A348" s="470">
        <v>347</v>
      </c>
      <c r="B348" s="470">
        <v>0</v>
      </c>
      <c r="C348" s="470">
        <v>1</v>
      </c>
    </row>
    <row r="349" spans="1:3" x14ac:dyDescent="0.35">
      <c r="A349" s="470">
        <v>348</v>
      </c>
      <c r="B349" s="470">
        <v>0</v>
      </c>
      <c r="C349" s="470">
        <v>1</v>
      </c>
    </row>
    <row r="350" spans="1:3" x14ac:dyDescent="0.35">
      <c r="A350" s="470">
        <v>349</v>
      </c>
      <c r="B350" s="470">
        <v>0</v>
      </c>
      <c r="C350" s="470">
        <v>1</v>
      </c>
    </row>
    <row r="351" spans="1:3" x14ac:dyDescent="0.35">
      <c r="A351" s="470">
        <v>350</v>
      </c>
      <c r="B351" s="470">
        <v>0</v>
      </c>
      <c r="C351" s="470">
        <v>1</v>
      </c>
    </row>
    <row r="352" spans="1:3" x14ac:dyDescent="0.35">
      <c r="A352" s="470">
        <v>351</v>
      </c>
      <c r="B352" s="470">
        <v>0</v>
      </c>
      <c r="C352" s="470">
        <v>1</v>
      </c>
    </row>
    <row r="353" spans="1:3" x14ac:dyDescent="0.35">
      <c r="A353" s="470">
        <v>352</v>
      </c>
      <c r="B353" s="470">
        <v>0</v>
      </c>
      <c r="C353" s="470">
        <v>1</v>
      </c>
    </row>
    <row r="354" spans="1:3" x14ac:dyDescent="0.35">
      <c r="A354" s="470">
        <v>353</v>
      </c>
      <c r="B354" s="470">
        <v>0</v>
      </c>
      <c r="C354" s="470">
        <v>1</v>
      </c>
    </row>
    <row r="355" spans="1:3" x14ac:dyDescent="0.35">
      <c r="A355" s="470">
        <v>354</v>
      </c>
      <c r="B355" s="470">
        <v>0</v>
      </c>
      <c r="C355" s="470">
        <v>1</v>
      </c>
    </row>
    <row r="356" spans="1:3" x14ac:dyDescent="0.35">
      <c r="A356" s="470">
        <v>355</v>
      </c>
      <c r="B356" s="470">
        <v>0</v>
      </c>
      <c r="C356" s="470">
        <v>1</v>
      </c>
    </row>
    <row r="357" spans="1:3" x14ac:dyDescent="0.35">
      <c r="A357" s="470">
        <v>356</v>
      </c>
      <c r="B357" s="470">
        <v>0</v>
      </c>
      <c r="C357" s="470">
        <v>1</v>
      </c>
    </row>
    <row r="358" spans="1:3" x14ac:dyDescent="0.35">
      <c r="A358" s="470">
        <v>357</v>
      </c>
      <c r="B358" s="470">
        <v>0</v>
      </c>
      <c r="C358" s="470">
        <v>1</v>
      </c>
    </row>
    <row r="359" spans="1:3" x14ac:dyDescent="0.35">
      <c r="A359" s="470">
        <v>358</v>
      </c>
      <c r="B359" s="470">
        <v>0</v>
      </c>
      <c r="C359" s="470">
        <v>1</v>
      </c>
    </row>
    <row r="360" spans="1:3" x14ac:dyDescent="0.35">
      <c r="A360" s="470">
        <v>359</v>
      </c>
      <c r="B360" s="470">
        <v>0</v>
      </c>
      <c r="C360" s="470">
        <v>1</v>
      </c>
    </row>
    <row r="361" spans="1:3" x14ac:dyDescent="0.35">
      <c r="A361" s="470">
        <v>360</v>
      </c>
      <c r="B361" s="470">
        <v>0</v>
      </c>
      <c r="C361" s="470">
        <v>1</v>
      </c>
    </row>
    <row r="362" spans="1:3" x14ac:dyDescent="0.35">
      <c r="A362" s="470">
        <v>361</v>
      </c>
      <c r="B362" s="470">
        <v>0</v>
      </c>
      <c r="C362" s="470">
        <v>1</v>
      </c>
    </row>
    <row r="363" spans="1:3" x14ac:dyDescent="0.35">
      <c r="A363" s="470">
        <v>362</v>
      </c>
      <c r="B363" s="470">
        <v>0</v>
      </c>
      <c r="C363" s="470">
        <v>1</v>
      </c>
    </row>
    <row r="364" spans="1:3" x14ac:dyDescent="0.35">
      <c r="A364" s="470">
        <v>363</v>
      </c>
      <c r="B364" s="470">
        <v>0</v>
      </c>
      <c r="C364" s="470">
        <v>1</v>
      </c>
    </row>
    <row r="365" spans="1:3" x14ac:dyDescent="0.35">
      <c r="A365" s="470">
        <v>364</v>
      </c>
      <c r="B365" s="470">
        <v>0</v>
      </c>
      <c r="C365" s="470">
        <v>1</v>
      </c>
    </row>
    <row r="366" spans="1:3" x14ac:dyDescent="0.35">
      <c r="A366" s="470">
        <v>365</v>
      </c>
      <c r="B366" s="470">
        <v>0</v>
      </c>
      <c r="C366" s="470">
        <v>1</v>
      </c>
    </row>
    <row r="367" spans="1:3" x14ac:dyDescent="0.35">
      <c r="A367" s="470">
        <v>366</v>
      </c>
      <c r="B367" s="470">
        <v>0</v>
      </c>
      <c r="C367" s="470">
        <v>1</v>
      </c>
    </row>
    <row r="368" spans="1:3" x14ac:dyDescent="0.35">
      <c r="A368" s="470">
        <v>367</v>
      </c>
      <c r="B368" s="470">
        <v>0</v>
      </c>
      <c r="C368" s="470">
        <v>1</v>
      </c>
    </row>
    <row r="369" spans="1:3" x14ac:dyDescent="0.35">
      <c r="A369" s="470">
        <v>368</v>
      </c>
      <c r="B369" s="470">
        <v>0</v>
      </c>
      <c r="C369" s="470">
        <v>1</v>
      </c>
    </row>
    <row r="370" spans="1:3" x14ac:dyDescent="0.35">
      <c r="A370" s="470">
        <v>369</v>
      </c>
      <c r="B370" s="470">
        <v>0</v>
      </c>
      <c r="C370" s="470">
        <v>1</v>
      </c>
    </row>
    <row r="371" spans="1:3" x14ac:dyDescent="0.35">
      <c r="A371" s="470">
        <v>370</v>
      </c>
      <c r="B371" s="470">
        <v>0</v>
      </c>
      <c r="C371" s="470">
        <v>1</v>
      </c>
    </row>
    <row r="372" spans="1:3" x14ac:dyDescent="0.35">
      <c r="A372" s="470">
        <v>371</v>
      </c>
      <c r="B372" s="470">
        <v>0</v>
      </c>
      <c r="C372" s="470">
        <v>1</v>
      </c>
    </row>
    <row r="373" spans="1:3" x14ac:dyDescent="0.35">
      <c r="A373" s="470">
        <v>372</v>
      </c>
      <c r="B373" s="470">
        <v>0</v>
      </c>
      <c r="C373" s="470">
        <v>1</v>
      </c>
    </row>
    <row r="374" spans="1:3" x14ac:dyDescent="0.35">
      <c r="A374" s="470">
        <v>373</v>
      </c>
      <c r="B374" s="470">
        <v>0</v>
      </c>
      <c r="C374" s="470">
        <v>1</v>
      </c>
    </row>
    <row r="375" spans="1:3" x14ac:dyDescent="0.35">
      <c r="A375" s="470">
        <v>374</v>
      </c>
      <c r="B375" s="470">
        <v>0</v>
      </c>
      <c r="C375" s="470">
        <v>1</v>
      </c>
    </row>
    <row r="376" spans="1:3" x14ac:dyDescent="0.35">
      <c r="A376" s="470">
        <v>375</v>
      </c>
      <c r="B376" s="470">
        <v>0</v>
      </c>
      <c r="C376" s="470">
        <v>1</v>
      </c>
    </row>
    <row r="377" spans="1:3" x14ac:dyDescent="0.35">
      <c r="A377" s="470">
        <v>376</v>
      </c>
      <c r="B377" s="470">
        <v>0</v>
      </c>
      <c r="C377" s="470">
        <v>1</v>
      </c>
    </row>
    <row r="378" spans="1:3" x14ac:dyDescent="0.35">
      <c r="A378" s="470">
        <v>377</v>
      </c>
      <c r="B378" s="470">
        <v>0</v>
      </c>
      <c r="C378" s="470">
        <v>1</v>
      </c>
    </row>
    <row r="379" spans="1:3" x14ac:dyDescent="0.35">
      <c r="A379" s="470">
        <v>378</v>
      </c>
      <c r="B379" s="470">
        <v>0</v>
      </c>
      <c r="C379" s="470">
        <v>1</v>
      </c>
    </row>
    <row r="380" spans="1:3" x14ac:dyDescent="0.35">
      <c r="A380" s="470">
        <v>379</v>
      </c>
      <c r="B380" s="470">
        <v>0</v>
      </c>
      <c r="C380" s="470">
        <v>1</v>
      </c>
    </row>
    <row r="381" spans="1:3" x14ac:dyDescent="0.35">
      <c r="A381" s="470">
        <v>380</v>
      </c>
      <c r="B381" s="470">
        <v>0</v>
      </c>
      <c r="C381" s="470">
        <v>1</v>
      </c>
    </row>
    <row r="382" spans="1:3" x14ac:dyDescent="0.35">
      <c r="A382" s="470">
        <v>381</v>
      </c>
      <c r="B382" s="470">
        <v>0</v>
      </c>
      <c r="C382" s="470">
        <v>1</v>
      </c>
    </row>
    <row r="383" spans="1:3" x14ac:dyDescent="0.35">
      <c r="A383" s="470">
        <v>382</v>
      </c>
      <c r="B383" s="470">
        <v>0</v>
      </c>
      <c r="C383" s="470">
        <v>1</v>
      </c>
    </row>
    <row r="384" spans="1:3" x14ac:dyDescent="0.35">
      <c r="A384" s="470">
        <v>383</v>
      </c>
      <c r="B384" s="470">
        <v>0</v>
      </c>
      <c r="C384" s="470">
        <v>1</v>
      </c>
    </row>
    <row r="385" spans="1:3" x14ac:dyDescent="0.35">
      <c r="A385" s="470">
        <v>384</v>
      </c>
      <c r="B385" s="470">
        <v>0</v>
      </c>
      <c r="C385" s="470">
        <v>1</v>
      </c>
    </row>
    <row r="386" spans="1:3" x14ac:dyDescent="0.35">
      <c r="A386" s="470">
        <v>385</v>
      </c>
      <c r="B386" s="470">
        <v>0</v>
      </c>
      <c r="C386" s="470">
        <v>1</v>
      </c>
    </row>
    <row r="387" spans="1:3" x14ac:dyDescent="0.35">
      <c r="A387" s="470">
        <v>386</v>
      </c>
      <c r="B387" s="470">
        <v>0</v>
      </c>
      <c r="C387" s="470">
        <v>1</v>
      </c>
    </row>
    <row r="388" spans="1:3" x14ac:dyDescent="0.35">
      <c r="A388" s="470">
        <v>387</v>
      </c>
      <c r="B388" s="470">
        <v>0</v>
      </c>
      <c r="C388" s="470">
        <v>1</v>
      </c>
    </row>
    <row r="389" spans="1:3" x14ac:dyDescent="0.35">
      <c r="A389" s="470">
        <v>388</v>
      </c>
      <c r="B389" s="470">
        <v>0</v>
      </c>
      <c r="C389" s="470">
        <v>1</v>
      </c>
    </row>
    <row r="390" spans="1:3" x14ac:dyDescent="0.35">
      <c r="A390" s="470">
        <v>389</v>
      </c>
      <c r="B390" s="470">
        <v>0</v>
      </c>
      <c r="C390" s="470">
        <v>1</v>
      </c>
    </row>
    <row r="391" spans="1:3" x14ac:dyDescent="0.35">
      <c r="A391" s="470">
        <v>390</v>
      </c>
      <c r="B391" s="470">
        <v>0</v>
      </c>
      <c r="C391" s="470">
        <v>1</v>
      </c>
    </row>
    <row r="392" spans="1:3" x14ac:dyDescent="0.35">
      <c r="A392" s="470">
        <v>391</v>
      </c>
      <c r="B392" s="470">
        <v>0</v>
      </c>
      <c r="C392" s="470">
        <v>1</v>
      </c>
    </row>
    <row r="393" spans="1:3" x14ac:dyDescent="0.35">
      <c r="A393" s="470">
        <v>392</v>
      </c>
      <c r="B393" s="470">
        <v>0</v>
      </c>
      <c r="C393" s="470">
        <v>1</v>
      </c>
    </row>
    <row r="394" spans="1:3" x14ac:dyDescent="0.35">
      <c r="A394" s="470">
        <v>393</v>
      </c>
      <c r="B394" s="470">
        <v>0</v>
      </c>
      <c r="C394" s="470">
        <v>1</v>
      </c>
    </row>
    <row r="395" spans="1:3" x14ac:dyDescent="0.35">
      <c r="A395" s="470">
        <v>394</v>
      </c>
      <c r="B395" s="470">
        <v>0</v>
      </c>
      <c r="C395" s="470">
        <v>1</v>
      </c>
    </row>
    <row r="396" spans="1:3" x14ac:dyDescent="0.35">
      <c r="A396" s="470">
        <v>395</v>
      </c>
      <c r="B396" s="470">
        <v>0</v>
      </c>
      <c r="C396" s="470">
        <v>1</v>
      </c>
    </row>
    <row r="397" spans="1:3" x14ac:dyDescent="0.35">
      <c r="A397" s="470">
        <v>396</v>
      </c>
      <c r="B397" s="470">
        <v>0</v>
      </c>
      <c r="C397" s="470">
        <v>1</v>
      </c>
    </row>
    <row r="398" spans="1:3" x14ac:dyDescent="0.35">
      <c r="A398" s="470">
        <v>397</v>
      </c>
      <c r="B398" s="470">
        <v>0</v>
      </c>
      <c r="C398" s="470">
        <v>1</v>
      </c>
    </row>
    <row r="399" spans="1:3" x14ac:dyDescent="0.35">
      <c r="A399" s="470">
        <v>398</v>
      </c>
      <c r="B399" s="470">
        <v>0</v>
      </c>
      <c r="C399" s="470">
        <v>1</v>
      </c>
    </row>
    <row r="400" spans="1:3" x14ac:dyDescent="0.35">
      <c r="A400" s="470">
        <v>399</v>
      </c>
      <c r="B400" s="470">
        <v>0</v>
      </c>
      <c r="C400" s="470">
        <v>1</v>
      </c>
    </row>
    <row r="401" spans="1:3" x14ac:dyDescent="0.35">
      <c r="A401" s="470">
        <v>400</v>
      </c>
      <c r="B401" s="470">
        <v>0</v>
      </c>
      <c r="C401" s="470">
        <v>1</v>
      </c>
    </row>
    <row r="402" spans="1:3" x14ac:dyDescent="0.35">
      <c r="A402" s="470">
        <v>401</v>
      </c>
      <c r="B402" s="470">
        <v>0</v>
      </c>
      <c r="C402" s="470">
        <v>1</v>
      </c>
    </row>
    <row r="403" spans="1:3" x14ac:dyDescent="0.35">
      <c r="A403" s="470">
        <v>402</v>
      </c>
      <c r="B403" s="470">
        <v>0</v>
      </c>
      <c r="C403" s="470">
        <v>1</v>
      </c>
    </row>
    <row r="404" spans="1:3" x14ac:dyDescent="0.35">
      <c r="A404" s="470">
        <v>403</v>
      </c>
      <c r="B404" s="470">
        <v>0</v>
      </c>
      <c r="C404" s="470">
        <v>1</v>
      </c>
    </row>
    <row r="405" spans="1:3" x14ac:dyDescent="0.35">
      <c r="A405" s="470">
        <v>404</v>
      </c>
      <c r="B405" s="470">
        <v>0</v>
      </c>
      <c r="C405" s="470">
        <v>1</v>
      </c>
    </row>
    <row r="406" spans="1:3" x14ac:dyDescent="0.35">
      <c r="A406" s="470">
        <v>405</v>
      </c>
      <c r="B406" s="470">
        <v>0</v>
      </c>
      <c r="C406" s="470">
        <v>1</v>
      </c>
    </row>
    <row r="407" spans="1:3" x14ac:dyDescent="0.35">
      <c r="A407" s="470">
        <v>406</v>
      </c>
      <c r="B407" s="470">
        <v>0</v>
      </c>
      <c r="C407" s="470">
        <v>1</v>
      </c>
    </row>
    <row r="408" spans="1:3" x14ac:dyDescent="0.35">
      <c r="A408" s="470">
        <v>407</v>
      </c>
      <c r="B408" s="470">
        <v>0</v>
      </c>
      <c r="C408" s="470">
        <v>1</v>
      </c>
    </row>
    <row r="409" spans="1:3" x14ac:dyDescent="0.35">
      <c r="A409" s="470">
        <v>408</v>
      </c>
      <c r="B409" s="470">
        <v>0</v>
      </c>
      <c r="C409" s="470">
        <v>1</v>
      </c>
    </row>
    <row r="410" spans="1:3" x14ac:dyDescent="0.35">
      <c r="A410" s="470">
        <v>409</v>
      </c>
      <c r="B410" s="470">
        <v>0</v>
      </c>
      <c r="C410" s="470">
        <v>1</v>
      </c>
    </row>
    <row r="411" spans="1:3" x14ac:dyDescent="0.35">
      <c r="A411" s="470">
        <v>410</v>
      </c>
      <c r="B411" s="470">
        <v>0</v>
      </c>
      <c r="C411" s="470">
        <v>1</v>
      </c>
    </row>
    <row r="412" spans="1:3" x14ac:dyDescent="0.35">
      <c r="A412" s="470">
        <v>411</v>
      </c>
      <c r="B412" s="470">
        <v>0</v>
      </c>
      <c r="C412" s="470">
        <v>1</v>
      </c>
    </row>
    <row r="413" spans="1:3" x14ac:dyDescent="0.35">
      <c r="A413" s="470">
        <v>412</v>
      </c>
      <c r="B413" s="470">
        <v>0</v>
      </c>
      <c r="C413" s="470">
        <v>1</v>
      </c>
    </row>
    <row r="414" spans="1:3" x14ac:dyDescent="0.35">
      <c r="A414" s="470">
        <v>413</v>
      </c>
      <c r="B414" s="470">
        <v>0</v>
      </c>
      <c r="C414" s="470">
        <v>1</v>
      </c>
    </row>
    <row r="415" spans="1:3" x14ac:dyDescent="0.35">
      <c r="A415" s="470">
        <v>414</v>
      </c>
      <c r="B415" s="470">
        <v>0</v>
      </c>
      <c r="C415" s="470">
        <v>1</v>
      </c>
    </row>
    <row r="416" spans="1:3" x14ac:dyDescent="0.35">
      <c r="A416" s="470">
        <v>415</v>
      </c>
      <c r="B416" s="470">
        <v>0</v>
      </c>
      <c r="C416" s="470">
        <v>1</v>
      </c>
    </row>
    <row r="417" spans="1:3" x14ac:dyDescent="0.35">
      <c r="A417" s="470">
        <v>416</v>
      </c>
      <c r="B417" s="470">
        <v>0</v>
      </c>
      <c r="C417" s="470">
        <v>1</v>
      </c>
    </row>
    <row r="418" spans="1:3" x14ac:dyDescent="0.35">
      <c r="A418" s="470">
        <v>417</v>
      </c>
      <c r="B418" s="470">
        <v>0</v>
      </c>
      <c r="C418" s="470">
        <v>1</v>
      </c>
    </row>
    <row r="419" spans="1:3" x14ac:dyDescent="0.35">
      <c r="A419" s="470">
        <v>418</v>
      </c>
      <c r="B419" s="470">
        <v>0</v>
      </c>
      <c r="C419" s="470">
        <v>1</v>
      </c>
    </row>
    <row r="420" spans="1:3" x14ac:dyDescent="0.35">
      <c r="A420" s="470">
        <v>419</v>
      </c>
      <c r="B420" s="470">
        <v>0</v>
      </c>
      <c r="C420" s="470">
        <v>1</v>
      </c>
    </row>
    <row r="421" spans="1:3" x14ac:dyDescent="0.35">
      <c r="A421" s="470">
        <v>420</v>
      </c>
      <c r="B421" s="470">
        <v>0</v>
      </c>
      <c r="C421" s="470">
        <v>1</v>
      </c>
    </row>
    <row r="422" spans="1:3" x14ac:dyDescent="0.35">
      <c r="A422" s="470">
        <v>421</v>
      </c>
      <c r="B422" s="470">
        <v>0</v>
      </c>
      <c r="C422" s="470">
        <v>1</v>
      </c>
    </row>
    <row r="423" spans="1:3" x14ac:dyDescent="0.35">
      <c r="A423" s="470">
        <v>422</v>
      </c>
      <c r="B423" s="470">
        <v>0</v>
      </c>
      <c r="C423" s="470">
        <v>1</v>
      </c>
    </row>
    <row r="424" spans="1:3" x14ac:dyDescent="0.35">
      <c r="A424" s="470">
        <v>423</v>
      </c>
      <c r="B424" s="470">
        <v>0</v>
      </c>
      <c r="C424" s="470">
        <v>1</v>
      </c>
    </row>
    <row r="425" spans="1:3" x14ac:dyDescent="0.35">
      <c r="A425" s="470">
        <v>424</v>
      </c>
      <c r="B425" s="470">
        <v>0</v>
      </c>
      <c r="C425" s="470">
        <v>1</v>
      </c>
    </row>
    <row r="426" spans="1:3" x14ac:dyDescent="0.35">
      <c r="A426" s="470">
        <v>425</v>
      </c>
      <c r="B426" s="470">
        <v>0</v>
      </c>
      <c r="C426" s="470">
        <v>1</v>
      </c>
    </row>
    <row r="427" spans="1:3" x14ac:dyDescent="0.35">
      <c r="A427" s="470">
        <v>426</v>
      </c>
      <c r="B427" s="470">
        <v>0</v>
      </c>
      <c r="C427" s="470">
        <v>1</v>
      </c>
    </row>
    <row r="428" spans="1:3" x14ac:dyDescent="0.35">
      <c r="A428" s="470">
        <v>427</v>
      </c>
      <c r="B428" s="470">
        <v>0</v>
      </c>
      <c r="C428" s="470">
        <v>1</v>
      </c>
    </row>
    <row r="429" spans="1:3" x14ac:dyDescent="0.35">
      <c r="A429" s="470">
        <v>428</v>
      </c>
      <c r="B429" s="470">
        <v>0</v>
      </c>
      <c r="C429" s="470">
        <v>1</v>
      </c>
    </row>
    <row r="430" spans="1:3" x14ac:dyDescent="0.35">
      <c r="A430" s="470">
        <v>429</v>
      </c>
      <c r="B430" s="470">
        <v>0</v>
      </c>
      <c r="C430" s="470">
        <v>1</v>
      </c>
    </row>
    <row r="431" spans="1:3" x14ac:dyDescent="0.35">
      <c r="A431" s="470">
        <v>430</v>
      </c>
      <c r="B431" s="470">
        <v>0</v>
      </c>
      <c r="C431" s="470">
        <v>1</v>
      </c>
    </row>
    <row r="432" spans="1:3" x14ac:dyDescent="0.35">
      <c r="A432" s="470">
        <v>431</v>
      </c>
      <c r="B432" s="470">
        <v>0</v>
      </c>
      <c r="C432" s="470">
        <v>1</v>
      </c>
    </row>
    <row r="433" spans="1:3" x14ac:dyDescent="0.35">
      <c r="A433" s="470">
        <v>432</v>
      </c>
      <c r="B433" s="470">
        <v>0</v>
      </c>
      <c r="C433" s="470">
        <v>1</v>
      </c>
    </row>
    <row r="434" spans="1:3" x14ac:dyDescent="0.35">
      <c r="A434" s="470">
        <v>433</v>
      </c>
      <c r="B434" s="470">
        <v>0</v>
      </c>
      <c r="C434" s="470">
        <v>1</v>
      </c>
    </row>
    <row r="435" spans="1:3" x14ac:dyDescent="0.35">
      <c r="A435" s="470">
        <v>434</v>
      </c>
      <c r="B435" s="470">
        <v>0</v>
      </c>
      <c r="C435" s="470">
        <v>1</v>
      </c>
    </row>
    <row r="436" spans="1:3" x14ac:dyDescent="0.35">
      <c r="A436" s="470">
        <v>435</v>
      </c>
      <c r="B436" s="470">
        <v>0</v>
      </c>
      <c r="C436" s="470">
        <v>1</v>
      </c>
    </row>
    <row r="437" spans="1:3" x14ac:dyDescent="0.35">
      <c r="A437" s="470">
        <v>436</v>
      </c>
      <c r="B437" s="470">
        <v>0</v>
      </c>
      <c r="C437" s="470">
        <v>1</v>
      </c>
    </row>
    <row r="438" spans="1:3" x14ac:dyDescent="0.35">
      <c r="A438" s="470">
        <v>437</v>
      </c>
      <c r="B438" s="470">
        <v>0</v>
      </c>
      <c r="C438" s="470">
        <v>1</v>
      </c>
    </row>
    <row r="439" spans="1:3" x14ac:dyDescent="0.35">
      <c r="A439" s="470">
        <v>438</v>
      </c>
      <c r="B439" s="470">
        <v>0</v>
      </c>
      <c r="C439" s="470">
        <v>1</v>
      </c>
    </row>
    <row r="440" spans="1:3" x14ac:dyDescent="0.35">
      <c r="A440" s="470">
        <v>439</v>
      </c>
      <c r="B440" s="470">
        <v>0</v>
      </c>
      <c r="C440" s="470">
        <v>1</v>
      </c>
    </row>
    <row r="441" spans="1:3" x14ac:dyDescent="0.35">
      <c r="A441" s="470">
        <v>440</v>
      </c>
      <c r="B441" s="470">
        <v>0</v>
      </c>
      <c r="C441" s="470">
        <v>1</v>
      </c>
    </row>
    <row r="442" spans="1:3" x14ac:dyDescent="0.35">
      <c r="A442" s="470">
        <v>441</v>
      </c>
      <c r="B442" s="470">
        <v>0</v>
      </c>
      <c r="C442" s="470">
        <v>1</v>
      </c>
    </row>
    <row r="443" spans="1:3" x14ac:dyDescent="0.35">
      <c r="A443" s="470">
        <v>442</v>
      </c>
      <c r="B443" s="470">
        <v>0</v>
      </c>
      <c r="C443" s="470">
        <v>1</v>
      </c>
    </row>
    <row r="444" spans="1:3" x14ac:dyDescent="0.35">
      <c r="A444" s="470">
        <v>443</v>
      </c>
      <c r="B444" s="470">
        <v>0</v>
      </c>
      <c r="C444" s="470">
        <v>1</v>
      </c>
    </row>
    <row r="445" spans="1:3" x14ac:dyDescent="0.35">
      <c r="A445" s="470">
        <v>444</v>
      </c>
      <c r="B445" s="470">
        <v>0</v>
      </c>
      <c r="C445" s="470">
        <v>1</v>
      </c>
    </row>
    <row r="446" spans="1:3" x14ac:dyDescent="0.35">
      <c r="A446" s="470">
        <v>445</v>
      </c>
      <c r="B446" s="470">
        <v>0</v>
      </c>
      <c r="C446" s="470">
        <v>1</v>
      </c>
    </row>
    <row r="447" spans="1:3" x14ac:dyDescent="0.35">
      <c r="A447" s="470">
        <v>446</v>
      </c>
      <c r="B447" s="470">
        <v>0</v>
      </c>
      <c r="C447" s="470">
        <v>1</v>
      </c>
    </row>
    <row r="448" spans="1:3" x14ac:dyDescent="0.35">
      <c r="A448" s="470">
        <v>447</v>
      </c>
      <c r="B448" s="470">
        <v>0</v>
      </c>
      <c r="C448" s="470">
        <v>1</v>
      </c>
    </row>
    <row r="449" spans="1:3" x14ac:dyDescent="0.35">
      <c r="A449" s="470">
        <v>448</v>
      </c>
      <c r="B449" s="470">
        <v>0</v>
      </c>
      <c r="C449" s="470">
        <v>1</v>
      </c>
    </row>
    <row r="450" spans="1:3" x14ac:dyDescent="0.35">
      <c r="A450" s="470">
        <v>449</v>
      </c>
      <c r="B450" s="470">
        <v>0</v>
      </c>
      <c r="C450" s="470">
        <v>1</v>
      </c>
    </row>
    <row r="451" spans="1:3" x14ac:dyDescent="0.35">
      <c r="A451" s="470">
        <v>450</v>
      </c>
      <c r="B451" s="470">
        <v>0</v>
      </c>
      <c r="C451" s="470">
        <v>1</v>
      </c>
    </row>
    <row r="452" spans="1:3" x14ac:dyDescent="0.35">
      <c r="A452" s="470">
        <v>451</v>
      </c>
      <c r="B452" s="470">
        <v>0</v>
      </c>
      <c r="C452" s="470">
        <v>1</v>
      </c>
    </row>
    <row r="453" spans="1:3" x14ac:dyDescent="0.35">
      <c r="A453" s="470">
        <v>452</v>
      </c>
      <c r="B453" s="470">
        <v>0</v>
      </c>
      <c r="C453" s="470">
        <v>1</v>
      </c>
    </row>
    <row r="454" spans="1:3" x14ac:dyDescent="0.35">
      <c r="A454" s="470">
        <v>453</v>
      </c>
      <c r="B454" s="470">
        <v>0</v>
      </c>
      <c r="C454" s="470">
        <v>1</v>
      </c>
    </row>
    <row r="455" spans="1:3" x14ac:dyDescent="0.35">
      <c r="A455" s="470">
        <v>454</v>
      </c>
      <c r="B455" s="470">
        <v>0</v>
      </c>
      <c r="C455" s="470">
        <v>1</v>
      </c>
    </row>
    <row r="456" spans="1:3" x14ac:dyDescent="0.35">
      <c r="A456" s="470">
        <v>455</v>
      </c>
      <c r="B456" s="470">
        <v>0</v>
      </c>
      <c r="C456" s="470">
        <v>1</v>
      </c>
    </row>
    <row r="457" spans="1:3" x14ac:dyDescent="0.35">
      <c r="A457" s="470">
        <v>456</v>
      </c>
      <c r="B457" s="470">
        <v>0</v>
      </c>
      <c r="C457" s="470">
        <v>1</v>
      </c>
    </row>
    <row r="458" spans="1:3" x14ac:dyDescent="0.35">
      <c r="A458" s="470">
        <v>457</v>
      </c>
      <c r="B458" s="470">
        <v>0</v>
      </c>
      <c r="C458" s="470">
        <v>1</v>
      </c>
    </row>
    <row r="459" spans="1:3" x14ac:dyDescent="0.35">
      <c r="A459" s="470">
        <v>458</v>
      </c>
      <c r="B459" s="470">
        <v>0</v>
      </c>
      <c r="C459" s="470">
        <v>1</v>
      </c>
    </row>
    <row r="460" spans="1:3" x14ac:dyDescent="0.35">
      <c r="A460" s="470">
        <v>459</v>
      </c>
      <c r="B460" s="470">
        <v>0</v>
      </c>
      <c r="C460" s="470">
        <v>1</v>
      </c>
    </row>
    <row r="461" spans="1:3" x14ac:dyDescent="0.35">
      <c r="A461" s="470">
        <v>460</v>
      </c>
      <c r="B461" s="470">
        <v>0</v>
      </c>
      <c r="C461" s="470">
        <v>1</v>
      </c>
    </row>
    <row r="462" spans="1:3" x14ac:dyDescent="0.35">
      <c r="A462" s="470">
        <v>461</v>
      </c>
      <c r="B462" s="470">
        <v>0</v>
      </c>
      <c r="C462" s="470">
        <v>1</v>
      </c>
    </row>
    <row r="463" spans="1:3" x14ac:dyDescent="0.35">
      <c r="A463" s="470">
        <v>462</v>
      </c>
      <c r="B463" s="470">
        <v>0</v>
      </c>
      <c r="C463" s="470">
        <v>1</v>
      </c>
    </row>
    <row r="464" spans="1:3" x14ac:dyDescent="0.35">
      <c r="A464" s="470">
        <v>463</v>
      </c>
      <c r="B464" s="470">
        <v>0</v>
      </c>
      <c r="C464" s="470">
        <v>1</v>
      </c>
    </row>
    <row r="465" spans="1:3" x14ac:dyDescent="0.35">
      <c r="A465" s="470">
        <v>464</v>
      </c>
      <c r="B465" s="470">
        <v>0</v>
      </c>
      <c r="C465" s="470">
        <v>1</v>
      </c>
    </row>
    <row r="466" spans="1:3" x14ac:dyDescent="0.35">
      <c r="A466" s="470">
        <v>465</v>
      </c>
      <c r="B466" s="470">
        <v>0</v>
      </c>
      <c r="C466" s="470">
        <v>1</v>
      </c>
    </row>
    <row r="467" spans="1:3" x14ac:dyDescent="0.35">
      <c r="A467" s="470">
        <v>466</v>
      </c>
      <c r="B467" s="470">
        <v>0</v>
      </c>
      <c r="C467" s="470">
        <v>1</v>
      </c>
    </row>
    <row r="468" spans="1:3" x14ac:dyDescent="0.35">
      <c r="A468" s="470">
        <v>467</v>
      </c>
      <c r="B468" s="470">
        <v>0</v>
      </c>
      <c r="C468" s="470">
        <v>1</v>
      </c>
    </row>
    <row r="469" spans="1:3" x14ac:dyDescent="0.35">
      <c r="A469" s="470">
        <v>468</v>
      </c>
      <c r="B469" s="470">
        <v>0</v>
      </c>
      <c r="C469" s="470">
        <v>1</v>
      </c>
    </row>
    <row r="470" spans="1:3" x14ac:dyDescent="0.35">
      <c r="A470" s="470">
        <v>469</v>
      </c>
      <c r="B470" s="470">
        <v>0</v>
      </c>
      <c r="C470" s="470">
        <v>1</v>
      </c>
    </row>
    <row r="471" spans="1:3" x14ac:dyDescent="0.35">
      <c r="A471" s="470">
        <v>470</v>
      </c>
      <c r="B471" s="470">
        <v>0</v>
      </c>
      <c r="C471" s="470">
        <v>1</v>
      </c>
    </row>
    <row r="472" spans="1:3" x14ac:dyDescent="0.35">
      <c r="A472" s="470">
        <v>471</v>
      </c>
      <c r="B472" s="470">
        <v>0</v>
      </c>
      <c r="C472" s="470">
        <v>1</v>
      </c>
    </row>
    <row r="473" spans="1:3" x14ac:dyDescent="0.35">
      <c r="A473" s="470">
        <v>472</v>
      </c>
      <c r="B473" s="470">
        <v>0</v>
      </c>
      <c r="C473" s="470">
        <v>1</v>
      </c>
    </row>
    <row r="474" spans="1:3" x14ac:dyDescent="0.35">
      <c r="A474" s="470">
        <v>473</v>
      </c>
      <c r="B474" s="470">
        <v>0</v>
      </c>
      <c r="C474" s="470">
        <v>1</v>
      </c>
    </row>
    <row r="475" spans="1:3" x14ac:dyDescent="0.35">
      <c r="A475" s="470">
        <v>474</v>
      </c>
      <c r="B475" s="470">
        <v>0</v>
      </c>
      <c r="C475" s="470">
        <v>1</v>
      </c>
    </row>
    <row r="476" spans="1:3" x14ac:dyDescent="0.35">
      <c r="A476" s="470">
        <v>475</v>
      </c>
      <c r="B476" s="470">
        <v>0</v>
      </c>
      <c r="C476" s="470">
        <v>1</v>
      </c>
    </row>
    <row r="477" spans="1:3" x14ac:dyDescent="0.35">
      <c r="A477" s="470">
        <v>476</v>
      </c>
      <c r="B477" s="470">
        <v>0</v>
      </c>
      <c r="C477" s="470">
        <v>1</v>
      </c>
    </row>
    <row r="478" spans="1:3" x14ac:dyDescent="0.35">
      <c r="A478" s="470">
        <v>477</v>
      </c>
      <c r="B478" s="470">
        <v>0</v>
      </c>
      <c r="C478" s="470">
        <v>1</v>
      </c>
    </row>
    <row r="479" spans="1:3" x14ac:dyDescent="0.35">
      <c r="A479" s="470">
        <v>478</v>
      </c>
      <c r="B479" s="470">
        <v>0</v>
      </c>
      <c r="C479" s="470">
        <v>1</v>
      </c>
    </row>
    <row r="480" spans="1:3" x14ac:dyDescent="0.35">
      <c r="A480" s="470">
        <v>479</v>
      </c>
      <c r="B480" s="470">
        <v>0</v>
      </c>
      <c r="C480" s="470">
        <v>1</v>
      </c>
    </row>
    <row r="481" spans="1:3" x14ac:dyDescent="0.35">
      <c r="A481" s="470">
        <v>480</v>
      </c>
      <c r="B481" s="470">
        <v>0</v>
      </c>
      <c r="C481" s="470">
        <v>1</v>
      </c>
    </row>
    <row r="482" spans="1:3" x14ac:dyDescent="0.35">
      <c r="A482" s="470">
        <v>481</v>
      </c>
      <c r="B482" s="470">
        <v>0</v>
      </c>
      <c r="C482" s="470">
        <v>1</v>
      </c>
    </row>
    <row r="483" spans="1:3" x14ac:dyDescent="0.35">
      <c r="A483" s="470">
        <v>482</v>
      </c>
      <c r="B483" s="470">
        <v>0</v>
      </c>
      <c r="C483" s="470">
        <v>1</v>
      </c>
    </row>
    <row r="484" spans="1:3" x14ac:dyDescent="0.35">
      <c r="A484" s="470">
        <v>483</v>
      </c>
      <c r="B484" s="470">
        <v>0</v>
      </c>
      <c r="C484" s="470">
        <v>1</v>
      </c>
    </row>
    <row r="485" spans="1:3" x14ac:dyDescent="0.35">
      <c r="A485" s="470">
        <v>484</v>
      </c>
      <c r="B485" s="470">
        <v>0</v>
      </c>
      <c r="C485" s="470">
        <v>1</v>
      </c>
    </row>
    <row r="486" spans="1:3" x14ac:dyDescent="0.35">
      <c r="A486" s="470">
        <v>485</v>
      </c>
      <c r="B486" s="470">
        <v>0</v>
      </c>
      <c r="C486" s="470">
        <v>1</v>
      </c>
    </row>
    <row r="487" spans="1:3" x14ac:dyDescent="0.35">
      <c r="A487" s="470">
        <v>486</v>
      </c>
      <c r="B487" s="470">
        <v>0</v>
      </c>
      <c r="C487" s="470">
        <v>1</v>
      </c>
    </row>
    <row r="488" spans="1:3" x14ac:dyDescent="0.35">
      <c r="A488" s="470">
        <v>487</v>
      </c>
      <c r="B488" s="470">
        <v>0</v>
      </c>
      <c r="C488" s="470">
        <v>1</v>
      </c>
    </row>
    <row r="489" spans="1:3" x14ac:dyDescent="0.35">
      <c r="A489" s="470">
        <v>488</v>
      </c>
      <c r="B489" s="470">
        <v>0</v>
      </c>
      <c r="C489" s="470">
        <v>1</v>
      </c>
    </row>
    <row r="490" spans="1:3" x14ac:dyDescent="0.35">
      <c r="A490" s="470">
        <v>489</v>
      </c>
      <c r="B490" s="470">
        <v>0</v>
      </c>
      <c r="C490" s="470">
        <v>1</v>
      </c>
    </row>
    <row r="491" spans="1:3" x14ac:dyDescent="0.35">
      <c r="A491" s="470">
        <v>490</v>
      </c>
      <c r="B491" s="470">
        <v>0</v>
      </c>
      <c r="C491" s="470">
        <v>1</v>
      </c>
    </row>
    <row r="492" spans="1:3" x14ac:dyDescent="0.35">
      <c r="A492" s="470">
        <v>491</v>
      </c>
      <c r="B492" s="470">
        <v>0</v>
      </c>
      <c r="C492" s="470">
        <v>1</v>
      </c>
    </row>
    <row r="493" spans="1:3" x14ac:dyDescent="0.35">
      <c r="A493" s="470">
        <v>492</v>
      </c>
      <c r="B493" s="470">
        <v>0</v>
      </c>
      <c r="C493" s="470">
        <v>1</v>
      </c>
    </row>
    <row r="494" spans="1:3" x14ac:dyDescent="0.35">
      <c r="A494" s="470">
        <v>493</v>
      </c>
      <c r="B494" s="470">
        <v>0</v>
      </c>
      <c r="C494" s="470">
        <v>1</v>
      </c>
    </row>
    <row r="495" spans="1:3" x14ac:dyDescent="0.35">
      <c r="A495" s="470">
        <v>494</v>
      </c>
      <c r="B495" s="470">
        <v>0</v>
      </c>
      <c r="C495" s="470">
        <v>1</v>
      </c>
    </row>
    <row r="496" spans="1:3" x14ac:dyDescent="0.35">
      <c r="A496" s="470">
        <v>495</v>
      </c>
      <c r="B496" s="470">
        <v>0</v>
      </c>
      <c r="C496" s="470">
        <v>1</v>
      </c>
    </row>
    <row r="497" spans="1:3" x14ac:dyDescent="0.35">
      <c r="A497" s="470">
        <v>496</v>
      </c>
      <c r="B497" s="470">
        <v>0</v>
      </c>
      <c r="C497" s="470">
        <v>1</v>
      </c>
    </row>
    <row r="498" spans="1:3" x14ac:dyDescent="0.35">
      <c r="A498" s="470">
        <v>497</v>
      </c>
      <c r="B498" s="470">
        <v>0</v>
      </c>
      <c r="C498" s="470">
        <v>1</v>
      </c>
    </row>
    <row r="499" spans="1:3" x14ac:dyDescent="0.35">
      <c r="A499" s="470">
        <v>498</v>
      </c>
      <c r="B499" s="470">
        <v>0</v>
      </c>
      <c r="C499" s="470">
        <v>1</v>
      </c>
    </row>
    <row r="500" spans="1:3" x14ac:dyDescent="0.35">
      <c r="A500" s="470">
        <v>499</v>
      </c>
      <c r="B500" s="470">
        <v>0</v>
      </c>
      <c r="C500" s="470">
        <v>1</v>
      </c>
    </row>
    <row r="501" spans="1:3" x14ac:dyDescent="0.35">
      <c r="A501" s="470">
        <v>500</v>
      </c>
      <c r="B501" s="470">
        <v>0</v>
      </c>
      <c r="C501" s="470">
        <v>1</v>
      </c>
    </row>
    <row r="502" spans="1:3" x14ac:dyDescent="0.35">
      <c r="A502" s="470">
        <v>501</v>
      </c>
      <c r="B502" s="470">
        <v>0</v>
      </c>
      <c r="C502" s="470">
        <v>1</v>
      </c>
    </row>
    <row r="503" spans="1:3" x14ac:dyDescent="0.35">
      <c r="A503" s="470">
        <v>502</v>
      </c>
      <c r="B503" s="470">
        <v>0</v>
      </c>
      <c r="C503" s="470">
        <v>1</v>
      </c>
    </row>
    <row r="504" spans="1:3" x14ac:dyDescent="0.35">
      <c r="A504" s="470">
        <v>503</v>
      </c>
      <c r="B504" s="470">
        <v>0</v>
      </c>
      <c r="C504" s="470">
        <v>1</v>
      </c>
    </row>
    <row r="505" spans="1:3" x14ac:dyDescent="0.35">
      <c r="A505" s="470">
        <v>504</v>
      </c>
      <c r="B505" s="470">
        <v>0</v>
      </c>
      <c r="C505" s="470">
        <v>1</v>
      </c>
    </row>
    <row r="506" spans="1:3" x14ac:dyDescent="0.35">
      <c r="A506" s="470">
        <v>505</v>
      </c>
      <c r="B506" s="470">
        <v>0</v>
      </c>
      <c r="C506" s="470">
        <v>1</v>
      </c>
    </row>
    <row r="507" spans="1:3" x14ac:dyDescent="0.35">
      <c r="A507" s="470">
        <v>506</v>
      </c>
      <c r="B507" s="470">
        <v>0</v>
      </c>
      <c r="C507" s="470">
        <v>1</v>
      </c>
    </row>
    <row r="508" spans="1:3" x14ac:dyDescent="0.35">
      <c r="A508" s="470">
        <v>507</v>
      </c>
      <c r="B508" s="470">
        <v>0</v>
      </c>
      <c r="C508" s="470">
        <v>1</v>
      </c>
    </row>
    <row r="509" spans="1:3" x14ac:dyDescent="0.35">
      <c r="A509" s="470">
        <v>508</v>
      </c>
      <c r="B509" s="470">
        <v>0</v>
      </c>
      <c r="C509" s="470">
        <v>1</v>
      </c>
    </row>
    <row r="510" spans="1:3" x14ac:dyDescent="0.35">
      <c r="A510" s="470">
        <v>509</v>
      </c>
      <c r="B510" s="470">
        <v>0</v>
      </c>
      <c r="C510" s="470">
        <v>1</v>
      </c>
    </row>
    <row r="511" spans="1:3" x14ac:dyDescent="0.35">
      <c r="A511" s="470">
        <v>510</v>
      </c>
      <c r="B511" s="470">
        <v>0</v>
      </c>
      <c r="C511" s="470">
        <v>1</v>
      </c>
    </row>
    <row r="512" spans="1:3" x14ac:dyDescent="0.35">
      <c r="A512" s="470">
        <v>511</v>
      </c>
      <c r="B512" s="470">
        <v>0</v>
      </c>
      <c r="C512" s="470">
        <v>1</v>
      </c>
    </row>
    <row r="513" spans="1:3" x14ac:dyDescent="0.35">
      <c r="A513" s="470">
        <v>512</v>
      </c>
      <c r="B513" s="470">
        <v>0</v>
      </c>
      <c r="C513" s="470">
        <v>1</v>
      </c>
    </row>
    <row r="514" spans="1:3" x14ac:dyDescent="0.35">
      <c r="A514" s="470">
        <v>513</v>
      </c>
      <c r="B514" s="470">
        <v>0</v>
      </c>
      <c r="C514" s="470">
        <v>1</v>
      </c>
    </row>
    <row r="515" spans="1:3" x14ac:dyDescent="0.35">
      <c r="A515" s="470">
        <v>514</v>
      </c>
      <c r="B515" s="470">
        <v>0</v>
      </c>
      <c r="C515" s="470">
        <v>1</v>
      </c>
    </row>
    <row r="516" spans="1:3" x14ac:dyDescent="0.35">
      <c r="A516" s="470">
        <v>515</v>
      </c>
      <c r="B516" s="470">
        <v>0</v>
      </c>
      <c r="C516" s="470">
        <v>1</v>
      </c>
    </row>
    <row r="517" spans="1:3" x14ac:dyDescent="0.35">
      <c r="A517" s="470">
        <v>516</v>
      </c>
      <c r="B517" s="470">
        <v>0</v>
      </c>
      <c r="C517" s="470">
        <v>1</v>
      </c>
    </row>
    <row r="518" spans="1:3" x14ac:dyDescent="0.35">
      <c r="A518" s="470">
        <v>517</v>
      </c>
      <c r="B518" s="470">
        <v>0</v>
      </c>
      <c r="C518" s="470">
        <v>1</v>
      </c>
    </row>
    <row r="519" spans="1:3" x14ac:dyDescent="0.35">
      <c r="A519" s="470">
        <v>518</v>
      </c>
      <c r="B519" s="470">
        <v>0</v>
      </c>
      <c r="C519" s="470">
        <v>1</v>
      </c>
    </row>
    <row r="520" spans="1:3" x14ac:dyDescent="0.35">
      <c r="A520" s="470">
        <v>519</v>
      </c>
      <c r="B520" s="470">
        <v>0</v>
      </c>
      <c r="C520" s="470">
        <v>1</v>
      </c>
    </row>
    <row r="521" spans="1:3" x14ac:dyDescent="0.35">
      <c r="A521" s="470">
        <v>520</v>
      </c>
      <c r="B521" s="470">
        <v>0</v>
      </c>
      <c r="C521" s="470">
        <v>1</v>
      </c>
    </row>
    <row r="522" spans="1:3" x14ac:dyDescent="0.35">
      <c r="A522" s="470">
        <v>521</v>
      </c>
      <c r="B522" s="470">
        <v>0</v>
      </c>
      <c r="C522" s="470">
        <v>1</v>
      </c>
    </row>
    <row r="523" spans="1:3" x14ac:dyDescent="0.35">
      <c r="A523" s="470">
        <v>522</v>
      </c>
      <c r="B523" s="470">
        <v>0</v>
      </c>
      <c r="C523" s="470">
        <v>1</v>
      </c>
    </row>
    <row r="524" spans="1:3" x14ac:dyDescent="0.35">
      <c r="A524" s="470">
        <v>523</v>
      </c>
      <c r="B524" s="470">
        <v>0</v>
      </c>
      <c r="C524" s="470">
        <v>1</v>
      </c>
    </row>
    <row r="525" spans="1:3" x14ac:dyDescent="0.35">
      <c r="A525" s="470">
        <v>524</v>
      </c>
      <c r="B525" s="470">
        <v>0</v>
      </c>
      <c r="C525" s="470">
        <v>1</v>
      </c>
    </row>
    <row r="526" spans="1:3" x14ac:dyDescent="0.35">
      <c r="A526" s="470">
        <v>525</v>
      </c>
      <c r="B526" s="470">
        <v>0</v>
      </c>
      <c r="C526" s="470">
        <v>1</v>
      </c>
    </row>
    <row r="527" spans="1:3" x14ac:dyDescent="0.35">
      <c r="A527" s="470">
        <v>526</v>
      </c>
      <c r="B527" s="470">
        <v>0</v>
      </c>
      <c r="C527" s="470">
        <v>1</v>
      </c>
    </row>
    <row r="528" spans="1:3" x14ac:dyDescent="0.35">
      <c r="A528" s="470">
        <v>527</v>
      </c>
      <c r="B528" s="470">
        <v>0</v>
      </c>
      <c r="C528" s="470">
        <v>1</v>
      </c>
    </row>
    <row r="529" spans="1:3" x14ac:dyDescent="0.35">
      <c r="A529" s="470">
        <v>528</v>
      </c>
      <c r="B529" s="470">
        <v>0</v>
      </c>
      <c r="C529" s="470">
        <v>1</v>
      </c>
    </row>
    <row r="530" spans="1:3" x14ac:dyDescent="0.35">
      <c r="A530" s="470">
        <v>529</v>
      </c>
      <c r="B530" s="470">
        <v>0</v>
      </c>
      <c r="C530" s="470">
        <v>1</v>
      </c>
    </row>
    <row r="531" spans="1:3" x14ac:dyDescent="0.35">
      <c r="A531" s="470">
        <v>530</v>
      </c>
      <c r="B531" s="470">
        <v>0</v>
      </c>
      <c r="C531" s="470">
        <v>1</v>
      </c>
    </row>
    <row r="532" spans="1:3" x14ac:dyDescent="0.35">
      <c r="A532" s="470">
        <v>531</v>
      </c>
      <c r="B532" s="470">
        <v>0</v>
      </c>
      <c r="C532" s="470">
        <v>1</v>
      </c>
    </row>
    <row r="533" spans="1:3" x14ac:dyDescent="0.35">
      <c r="A533" s="470">
        <v>532</v>
      </c>
      <c r="B533" s="470">
        <v>0</v>
      </c>
      <c r="C533" s="470">
        <v>1</v>
      </c>
    </row>
    <row r="534" spans="1:3" x14ac:dyDescent="0.35">
      <c r="A534" s="470">
        <v>533</v>
      </c>
      <c r="B534" s="470">
        <v>0</v>
      </c>
      <c r="C534" s="470">
        <v>1</v>
      </c>
    </row>
    <row r="535" spans="1:3" x14ac:dyDescent="0.35">
      <c r="A535" s="470">
        <v>534</v>
      </c>
      <c r="B535" s="470">
        <v>0</v>
      </c>
      <c r="C535" s="470">
        <v>1</v>
      </c>
    </row>
    <row r="536" spans="1:3" x14ac:dyDescent="0.35">
      <c r="A536" s="470">
        <v>535</v>
      </c>
      <c r="B536" s="470">
        <v>0</v>
      </c>
      <c r="C536" s="470">
        <v>1</v>
      </c>
    </row>
    <row r="537" spans="1:3" x14ac:dyDescent="0.35">
      <c r="A537" s="470">
        <v>536</v>
      </c>
      <c r="B537" s="470">
        <v>0</v>
      </c>
      <c r="C537" s="470">
        <v>1</v>
      </c>
    </row>
    <row r="538" spans="1:3" x14ac:dyDescent="0.35">
      <c r="A538" s="470">
        <v>537</v>
      </c>
      <c r="B538" s="470">
        <v>0</v>
      </c>
      <c r="C538" s="470">
        <v>1</v>
      </c>
    </row>
    <row r="539" spans="1:3" x14ac:dyDescent="0.35">
      <c r="A539" s="470">
        <v>538</v>
      </c>
      <c r="B539" s="470">
        <v>0</v>
      </c>
      <c r="C539" s="470">
        <v>1</v>
      </c>
    </row>
    <row r="540" spans="1:3" x14ac:dyDescent="0.35">
      <c r="A540" s="470">
        <v>539</v>
      </c>
      <c r="B540" s="470">
        <v>0</v>
      </c>
      <c r="C540" s="470">
        <v>1</v>
      </c>
    </row>
    <row r="541" spans="1:3" x14ac:dyDescent="0.35">
      <c r="A541" s="470">
        <v>540</v>
      </c>
      <c r="B541" s="470">
        <v>0</v>
      </c>
      <c r="C541" s="470">
        <v>1</v>
      </c>
    </row>
    <row r="542" spans="1:3" x14ac:dyDescent="0.35">
      <c r="A542" s="470">
        <v>541</v>
      </c>
      <c r="B542" s="470">
        <v>0</v>
      </c>
      <c r="C542" s="470">
        <v>1</v>
      </c>
    </row>
    <row r="543" spans="1:3" x14ac:dyDescent="0.35">
      <c r="A543" s="470">
        <v>542</v>
      </c>
      <c r="B543" s="470">
        <v>0</v>
      </c>
      <c r="C543" s="470">
        <v>1</v>
      </c>
    </row>
    <row r="544" spans="1:3" x14ac:dyDescent="0.35">
      <c r="A544" s="470">
        <v>543</v>
      </c>
      <c r="B544" s="470">
        <v>0</v>
      </c>
      <c r="C544" s="470">
        <v>1</v>
      </c>
    </row>
    <row r="545" spans="1:3" x14ac:dyDescent="0.35">
      <c r="A545" s="470">
        <v>544</v>
      </c>
      <c r="B545" s="470">
        <v>0</v>
      </c>
      <c r="C545" s="470">
        <v>1</v>
      </c>
    </row>
    <row r="546" spans="1:3" x14ac:dyDescent="0.35">
      <c r="A546" s="470">
        <v>545</v>
      </c>
      <c r="B546" s="470">
        <v>0</v>
      </c>
      <c r="C546" s="470">
        <v>1</v>
      </c>
    </row>
    <row r="547" spans="1:3" x14ac:dyDescent="0.35">
      <c r="A547" s="470">
        <v>546</v>
      </c>
      <c r="B547" s="470">
        <v>0</v>
      </c>
      <c r="C547" s="470">
        <v>1</v>
      </c>
    </row>
    <row r="548" spans="1:3" x14ac:dyDescent="0.35">
      <c r="A548" s="470">
        <v>547</v>
      </c>
      <c r="B548" s="470">
        <v>0</v>
      </c>
      <c r="C548" s="470">
        <v>1</v>
      </c>
    </row>
    <row r="549" spans="1:3" x14ac:dyDescent="0.35">
      <c r="A549" s="470">
        <v>548</v>
      </c>
      <c r="B549" s="470">
        <v>0</v>
      </c>
      <c r="C549" s="470">
        <v>1</v>
      </c>
    </row>
    <row r="550" spans="1:3" x14ac:dyDescent="0.35">
      <c r="A550" s="470">
        <v>549</v>
      </c>
      <c r="B550" s="470">
        <v>0</v>
      </c>
      <c r="C550" s="470">
        <v>1</v>
      </c>
    </row>
    <row r="551" spans="1:3" x14ac:dyDescent="0.35">
      <c r="A551" s="470">
        <v>550</v>
      </c>
      <c r="B551" s="470">
        <v>0</v>
      </c>
      <c r="C551" s="470">
        <v>1</v>
      </c>
    </row>
    <row r="552" spans="1:3" x14ac:dyDescent="0.35">
      <c r="A552" s="470">
        <v>551</v>
      </c>
      <c r="B552" s="470">
        <v>0</v>
      </c>
      <c r="C552" s="470">
        <v>1</v>
      </c>
    </row>
    <row r="553" spans="1:3" x14ac:dyDescent="0.35">
      <c r="A553" s="470">
        <v>552</v>
      </c>
      <c r="B553" s="470">
        <v>0</v>
      </c>
      <c r="C553" s="470">
        <v>1</v>
      </c>
    </row>
    <row r="554" spans="1:3" x14ac:dyDescent="0.35">
      <c r="A554" s="470">
        <v>553</v>
      </c>
      <c r="B554" s="470">
        <v>0</v>
      </c>
      <c r="C554" s="470">
        <v>1</v>
      </c>
    </row>
    <row r="555" spans="1:3" x14ac:dyDescent="0.35">
      <c r="A555" s="470">
        <v>554</v>
      </c>
      <c r="B555" s="470">
        <v>0</v>
      </c>
      <c r="C555" s="470">
        <v>1</v>
      </c>
    </row>
    <row r="556" spans="1:3" x14ac:dyDescent="0.35">
      <c r="A556" s="470">
        <v>555</v>
      </c>
      <c r="B556" s="470">
        <v>0</v>
      </c>
      <c r="C556" s="470">
        <v>1</v>
      </c>
    </row>
    <row r="557" spans="1:3" x14ac:dyDescent="0.35">
      <c r="A557" s="470">
        <v>556</v>
      </c>
      <c r="B557" s="470">
        <v>0</v>
      </c>
      <c r="C557" s="470">
        <v>1</v>
      </c>
    </row>
    <row r="558" spans="1:3" x14ac:dyDescent="0.35">
      <c r="A558" s="470">
        <v>557</v>
      </c>
      <c r="B558" s="470">
        <v>0</v>
      </c>
      <c r="C558" s="470">
        <v>1</v>
      </c>
    </row>
    <row r="559" spans="1:3" x14ac:dyDescent="0.35">
      <c r="A559" s="470">
        <v>558</v>
      </c>
      <c r="B559" s="470">
        <v>0</v>
      </c>
      <c r="C559" s="470">
        <v>1</v>
      </c>
    </row>
    <row r="560" spans="1:3" x14ac:dyDescent="0.35">
      <c r="A560" s="470">
        <v>559</v>
      </c>
      <c r="B560" s="470">
        <v>0</v>
      </c>
      <c r="C560" s="470">
        <v>1</v>
      </c>
    </row>
    <row r="561" spans="1:3" x14ac:dyDescent="0.35">
      <c r="A561" s="470">
        <v>560</v>
      </c>
      <c r="B561" s="470">
        <v>0</v>
      </c>
      <c r="C561" s="470">
        <v>1</v>
      </c>
    </row>
    <row r="562" spans="1:3" x14ac:dyDescent="0.35">
      <c r="A562" s="470">
        <v>561</v>
      </c>
      <c r="B562" s="470">
        <v>0</v>
      </c>
      <c r="C562" s="470">
        <v>1</v>
      </c>
    </row>
    <row r="563" spans="1:3" x14ac:dyDescent="0.35">
      <c r="A563" s="470">
        <v>562</v>
      </c>
      <c r="B563" s="470">
        <v>0</v>
      </c>
      <c r="C563" s="470">
        <v>1</v>
      </c>
    </row>
    <row r="564" spans="1:3" x14ac:dyDescent="0.35">
      <c r="A564" s="470">
        <v>563</v>
      </c>
      <c r="B564" s="470">
        <v>0</v>
      </c>
      <c r="C564" s="470">
        <v>1</v>
      </c>
    </row>
    <row r="565" spans="1:3" x14ac:dyDescent="0.35">
      <c r="A565" s="470">
        <v>564</v>
      </c>
      <c r="B565" s="470">
        <v>0</v>
      </c>
      <c r="C565" s="470">
        <v>1</v>
      </c>
    </row>
    <row r="566" spans="1:3" x14ac:dyDescent="0.35">
      <c r="A566" s="470">
        <v>565</v>
      </c>
      <c r="B566" s="470">
        <v>0</v>
      </c>
      <c r="C566" s="470">
        <v>1</v>
      </c>
    </row>
    <row r="567" spans="1:3" x14ac:dyDescent="0.35">
      <c r="A567" s="470">
        <v>566</v>
      </c>
      <c r="B567" s="470">
        <v>0</v>
      </c>
      <c r="C567" s="470">
        <v>1</v>
      </c>
    </row>
    <row r="568" spans="1:3" x14ac:dyDescent="0.35">
      <c r="A568" s="470">
        <v>567</v>
      </c>
      <c r="B568" s="470">
        <v>0</v>
      </c>
      <c r="C568" s="470">
        <v>1</v>
      </c>
    </row>
    <row r="569" spans="1:3" x14ac:dyDescent="0.35">
      <c r="A569" s="470">
        <v>568</v>
      </c>
      <c r="B569" s="470">
        <v>0</v>
      </c>
      <c r="C569" s="470">
        <v>1</v>
      </c>
    </row>
    <row r="570" spans="1:3" x14ac:dyDescent="0.35">
      <c r="A570" s="470">
        <v>569</v>
      </c>
      <c r="B570" s="470">
        <v>0</v>
      </c>
      <c r="C570" s="470">
        <v>1</v>
      </c>
    </row>
    <row r="571" spans="1:3" x14ac:dyDescent="0.35">
      <c r="A571" s="470">
        <v>570</v>
      </c>
      <c r="B571" s="470">
        <v>0</v>
      </c>
      <c r="C571" s="470">
        <v>1</v>
      </c>
    </row>
    <row r="572" spans="1:3" x14ac:dyDescent="0.35">
      <c r="A572" s="470">
        <v>571</v>
      </c>
      <c r="B572" s="470">
        <v>0</v>
      </c>
      <c r="C572" s="470">
        <v>1</v>
      </c>
    </row>
    <row r="573" spans="1:3" x14ac:dyDescent="0.35">
      <c r="A573" s="470">
        <v>572</v>
      </c>
      <c r="B573" s="470">
        <v>0</v>
      </c>
      <c r="C573" s="470">
        <v>1</v>
      </c>
    </row>
    <row r="574" spans="1:3" x14ac:dyDescent="0.35">
      <c r="A574" s="470">
        <v>573</v>
      </c>
      <c r="B574" s="470">
        <v>0</v>
      </c>
      <c r="C574" s="470">
        <v>1</v>
      </c>
    </row>
    <row r="575" spans="1:3" x14ac:dyDescent="0.35">
      <c r="A575" s="470">
        <v>574</v>
      </c>
      <c r="B575" s="470">
        <v>0</v>
      </c>
      <c r="C575" s="470">
        <v>1</v>
      </c>
    </row>
    <row r="576" spans="1:3" x14ac:dyDescent="0.35">
      <c r="A576" s="470">
        <v>575</v>
      </c>
      <c r="B576" s="470">
        <v>0</v>
      </c>
      <c r="C576" s="470">
        <v>1</v>
      </c>
    </row>
    <row r="577" spans="1:3" x14ac:dyDescent="0.35">
      <c r="A577" s="470">
        <v>576</v>
      </c>
      <c r="B577" s="470">
        <v>0</v>
      </c>
      <c r="C577" s="470">
        <v>1</v>
      </c>
    </row>
    <row r="578" spans="1:3" x14ac:dyDescent="0.35">
      <c r="A578" s="470">
        <v>577</v>
      </c>
      <c r="B578" s="470">
        <v>0</v>
      </c>
      <c r="C578" s="470">
        <v>1</v>
      </c>
    </row>
    <row r="579" spans="1:3" x14ac:dyDescent="0.35">
      <c r="A579" s="470">
        <v>578</v>
      </c>
      <c r="B579" s="470">
        <v>0</v>
      </c>
      <c r="C579" s="470">
        <v>1</v>
      </c>
    </row>
    <row r="580" spans="1:3" x14ac:dyDescent="0.35">
      <c r="A580" s="470">
        <v>579</v>
      </c>
      <c r="B580" s="470">
        <v>0</v>
      </c>
      <c r="C580" s="470">
        <v>1</v>
      </c>
    </row>
    <row r="581" spans="1:3" x14ac:dyDescent="0.35">
      <c r="A581" s="470">
        <v>580</v>
      </c>
      <c r="B581" s="470">
        <v>0</v>
      </c>
      <c r="C581" s="470">
        <v>1</v>
      </c>
    </row>
    <row r="582" spans="1:3" x14ac:dyDescent="0.35">
      <c r="A582" s="470">
        <v>581</v>
      </c>
      <c r="B582" s="470">
        <v>0</v>
      </c>
      <c r="C582" s="470">
        <v>1</v>
      </c>
    </row>
    <row r="583" spans="1:3" x14ac:dyDescent="0.35">
      <c r="A583" s="470">
        <v>582</v>
      </c>
      <c r="B583" s="470">
        <v>0</v>
      </c>
      <c r="C583" s="470">
        <v>1</v>
      </c>
    </row>
    <row r="584" spans="1:3" x14ac:dyDescent="0.35">
      <c r="A584" s="470">
        <v>583</v>
      </c>
      <c r="B584" s="470">
        <v>0</v>
      </c>
      <c r="C584" s="470">
        <v>1</v>
      </c>
    </row>
    <row r="585" spans="1:3" x14ac:dyDescent="0.35">
      <c r="A585" s="470">
        <v>584</v>
      </c>
      <c r="B585" s="470">
        <v>0</v>
      </c>
      <c r="C585" s="470">
        <v>1</v>
      </c>
    </row>
    <row r="586" spans="1:3" x14ac:dyDescent="0.35">
      <c r="A586" s="470">
        <v>585</v>
      </c>
      <c r="B586" s="470">
        <v>0</v>
      </c>
      <c r="C586" s="470">
        <v>1</v>
      </c>
    </row>
    <row r="587" spans="1:3" x14ac:dyDescent="0.35">
      <c r="A587" s="470">
        <v>586</v>
      </c>
      <c r="B587" s="470">
        <v>0</v>
      </c>
      <c r="C587" s="470">
        <v>1</v>
      </c>
    </row>
    <row r="588" spans="1:3" x14ac:dyDescent="0.35">
      <c r="A588" s="470">
        <v>587</v>
      </c>
      <c r="B588" s="470">
        <v>0</v>
      </c>
      <c r="C588" s="470">
        <v>1</v>
      </c>
    </row>
    <row r="589" spans="1:3" x14ac:dyDescent="0.35">
      <c r="A589" s="470">
        <v>588</v>
      </c>
      <c r="B589" s="470">
        <v>0</v>
      </c>
      <c r="C589" s="470">
        <v>1</v>
      </c>
    </row>
    <row r="590" spans="1:3" x14ac:dyDescent="0.35">
      <c r="A590" s="470">
        <v>589</v>
      </c>
      <c r="B590" s="470">
        <v>0</v>
      </c>
      <c r="C590" s="470">
        <v>1</v>
      </c>
    </row>
    <row r="591" spans="1:3" x14ac:dyDescent="0.35">
      <c r="A591" s="470">
        <v>590</v>
      </c>
      <c r="B591" s="470">
        <v>0</v>
      </c>
      <c r="C591" s="470">
        <v>1</v>
      </c>
    </row>
    <row r="592" spans="1:3" x14ac:dyDescent="0.35">
      <c r="A592" s="470">
        <v>591</v>
      </c>
      <c r="B592" s="470">
        <v>0</v>
      </c>
      <c r="C592" s="470">
        <v>1</v>
      </c>
    </row>
    <row r="593" spans="1:3" x14ac:dyDescent="0.35">
      <c r="A593" s="470">
        <v>592</v>
      </c>
      <c r="B593" s="470">
        <v>0</v>
      </c>
      <c r="C593" s="470">
        <v>1</v>
      </c>
    </row>
    <row r="594" spans="1:3" x14ac:dyDescent="0.35">
      <c r="A594" s="470">
        <v>593</v>
      </c>
      <c r="B594" s="470">
        <v>0</v>
      </c>
      <c r="C594" s="470">
        <v>1</v>
      </c>
    </row>
    <row r="595" spans="1:3" x14ac:dyDescent="0.35">
      <c r="A595" s="470">
        <v>594</v>
      </c>
      <c r="B595" s="470">
        <v>0</v>
      </c>
      <c r="C595" s="470">
        <v>1</v>
      </c>
    </row>
    <row r="596" spans="1:3" x14ac:dyDescent="0.35">
      <c r="A596" s="470">
        <v>595</v>
      </c>
      <c r="B596" s="470">
        <v>0</v>
      </c>
      <c r="C596" s="470">
        <v>1</v>
      </c>
    </row>
    <row r="597" spans="1:3" x14ac:dyDescent="0.35">
      <c r="A597" s="470">
        <v>596</v>
      </c>
      <c r="B597" s="470">
        <v>0</v>
      </c>
      <c r="C597" s="470">
        <v>1</v>
      </c>
    </row>
    <row r="598" spans="1:3" x14ac:dyDescent="0.35">
      <c r="A598" s="470">
        <v>597</v>
      </c>
      <c r="B598" s="470">
        <v>0</v>
      </c>
      <c r="C598" s="470">
        <v>1</v>
      </c>
    </row>
    <row r="599" spans="1:3" x14ac:dyDescent="0.35">
      <c r="A599" s="470">
        <v>598</v>
      </c>
      <c r="B599" s="470">
        <v>0</v>
      </c>
      <c r="C599" s="470">
        <v>1</v>
      </c>
    </row>
    <row r="600" spans="1:3" x14ac:dyDescent="0.35">
      <c r="A600" s="470">
        <v>599</v>
      </c>
      <c r="B600" s="470">
        <v>0</v>
      </c>
      <c r="C600" s="470">
        <v>1</v>
      </c>
    </row>
    <row r="601" spans="1:3" x14ac:dyDescent="0.35">
      <c r="A601" s="470">
        <v>600</v>
      </c>
      <c r="B601" s="470">
        <v>0</v>
      </c>
      <c r="C601" s="470">
        <v>1</v>
      </c>
    </row>
    <row r="602" spans="1:3" x14ac:dyDescent="0.35">
      <c r="A602" s="470">
        <v>601</v>
      </c>
      <c r="B602" s="470">
        <v>0</v>
      </c>
      <c r="C602" s="470">
        <v>1</v>
      </c>
    </row>
    <row r="603" spans="1:3" x14ac:dyDescent="0.35">
      <c r="A603" s="470">
        <v>602</v>
      </c>
      <c r="B603" s="470">
        <v>0</v>
      </c>
      <c r="C603" s="470">
        <v>1</v>
      </c>
    </row>
    <row r="604" spans="1:3" x14ac:dyDescent="0.35">
      <c r="A604" s="470">
        <v>603</v>
      </c>
      <c r="B604" s="470">
        <v>0</v>
      </c>
      <c r="C604" s="470">
        <v>1</v>
      </c>
    </row>
    <row r="605" spans="1:3" x14ac:dyDescent="0.35">
      <c r="A605" s="470">
        <v>604</v>
      </c>
      <c r="B605" s="470">
        <v>0</v>
      </c>
      <c r="C605" s="470">
        <v>1</v>
      </c>
    </row>
    <row r="606" spans="1:3" x14ac:dyDescent="0.35">
      <c r="A606" s="470">
        <v>605</v>
      </c>
      <c r="B606" s="470">
        <v>0</v>
      </c>
      <c r="C606" s="470">
        <v>1</v>
      </c>
    </row>
    <row r="607" spans="1:3" x14ac:dyDescent="0.35">
      <c r="A607" s="470">
        <v>606</v>
      </c>
      <c r="B607" s="470">
        <v>0</v>
      </c>
      <c r="C607" s="470">
        <v>1</v>
      </c>
    </row>
    <row r="608" spans="1:3" x14ac:dyDescent="0.35">
      <c r="A608" s="470">
        <v>607</v>
      </c>
      <c r="B608" s="470">
        <v>0</v>
      </c>
      <c r="C608" s="470">
        <v>1</v>
      </c>
    </row>
    <row r="609" spans="1:3" x14ac:dyDescent="0.35">
      <c r="A609" s="470">
        <v>608</v>
      </c>
      <c r="B609" s="470">
        <v>0</v>
      </c>
      <c r="C609" s="470">
        <v>1</v>
      </c>
    </row>
    <row r="610" spans="1:3" x14ac:dyDescent="0.35">
      <c r="A610" s="470">
        <v>609</v>
      </c>
      <c r="B610" s="470">
        <v>0</v>
      </c>
      <c r="C610" s="470">
        <v>1</v>
      </c>
    </row>
    <row r="611" spans="1:3" x14ac:dyDescent="0.35">
      <c r="A611" s="470">
        <v>610</v>
      </c>
      <c r="B611" s="470">
        <v>0</v>
      </c>
      <c r="C611" s="470">
        <v>1</v>
      </c>
    </row>
    <row r="612" spans="1:3" x14ac:dyDescent="0.35">
      <c r="A612" s="470">
        <v>611</v>
      </c>
      <c r="B612" s="470">
        <v>0</v>
      </c>
      <c r="C612" s="470">
        <v>1</v>
      </c>
    </row>
    <row r="613" spans="1:3" x14ac:dyDescent="0.35">
      <c r="A613" s="470">
        <v>612</v>
      </c>
      <c r="B613" s="470">
        <v>0</v>
      </c>
      <c r="C613" s="470">
        <v>1</v>
      </c>
    </row>
    <row r="614" spans="1:3" x14ac:dyDescent="0.35">
      <c r="A614" s="470">
        <v>613</v>
      </c>
      <c r="B614" s="470">
        <v>0</v>
      </c>
      <c r="C614" s="470">
        <v>1</v>
      </c>
    </row>
    <row r="615" spans="1:3" x14ac:dyDescent="0.35">
      <c r="A615" s="470">
        <v>614</v>
      </c>
      <c r="B615" s="470">
        <v>0</v>
      </c>
      <c r="C615" s="470">
        <v>1</v>
      </c>
    </row>
    <row r="616" spans="1:3" x14ac:dyDescent="0.35">
      <c r="A616" s="470">
        <v>615</v>
      </c>
      <c r="B616" s="470">
        <v>0</v>
      </c>
      <c r="C616" s="470">
        <v>1</v>
      </c>
    </row>
    <row r="617" spans="1:3" x14ac:dyDescent="0.35">
      <c r="A617" s="470">
        <v>616</v>
      </c>
      <c r="B617" s="470">
        <v>0</v>
      </c>
      <c r="C617" s="470">
        <v>1</v>
      </c>
    </row>
    <row r="618" spans="1:3" x14ac:dyDescent="0.35">
      <c r="A618" s="470">
        <v>617</v>
      </c>
      <c r="B618" s="470">
        <v>0</v>
      </c>
      <c r="C618" s="470">
        <v>1</v>
      </c>
    </row>
    <row r="619" spans="1:3" x14ac:dyDescent="0.35">
      <c r="A619" s="470">
        <v>618</v>
      </c>
      <c r="B619" s="470">
        <v>0</v>
      </c>
      <c r="C619" s="470">
        <v>1</v>
      </c>
    </row>
    <row r="620" spans="1:3" x14ac:dyDescent="0.35">
      <c r="A620" s="470">
        <v>619</v>
      </c>
      <c r="B620" s="470">
        <v>0</v>
      </c>
      <c r="C620" s="470">
        <v>1</v>
      </c>
    </row>
    <row r="621" spans="1:3" x14ac:dyDescent="0.35">
      <c r="A621" s="470">
        <v>620</v>
      </c>
      <c r="B621" s="470">
        <v>0</v>
      </c>
      <c r="C621" s="470">
        <v>1</v>
      </c>
    </row>
    <row r="622" spans="1:3" x14ac:dyDescent="0.35">
      <c r="A622" s="470">
        <v>621</v>
      </c>
      <c r="B622" s="470">
        <v>0</v>
      </c>
      <c r="C622" s="470">
        <v>1</v>
      </c>
    </row>
    <row r="623" spans="1:3" x14ac:dyDescent="0.35">
      <c r="A623" s="470">
        <v>622</v>
      </c>
      <c r="B623" s="470">
        <v>0</v>
      </c>
      <c r="C623" s="470">
        <v>1</v>
      </c>
    </row>
    <row r="624" spans="1:3" x14ac:dyDescent="0.35">
      <c r="A624" s="470">
        <v>623</v>
      </c>
      <c r="B624" s="470">
        <v>0</v>
      </c>
      <c r="C624" s="470">
        <v>1</v>
      </c>
    </row>
    <row r="625" spans="1:3" x14ac:dyDescent="0.35">
      <c r="A625" s="470">
        <v>624</v>
      </c>
      <c r="B625" s="470">
        <v>0</v>
      </c>
      <c r="C625" s="470">
        <v>1</v>
      </c>
    </row>
    <row r="626" spans="1:3" x14ac:dyDescent="0.35">
      <c r="A626" s="470">
        <v>625</v>
      </c>
      <c r="B626" s="470">
        <v>0</v>
      </c>
      <c r="C626" s="470">
        <v>1</v>
      </c>
    </row>
    <row r="627" spans="1:3" x14ac:dyDescent="0.35">
      <c r="A627" s="470">
        <v>626</v>
      </c>
      <c r="B627" s="470">
        <v>0</v>
      </c>
      <c r="C627" s="470">
        <v>1</v>
      </c>
    </row>
    <row r="628" spans="1:3" x14ac:dyDescent="0.35">
      <c r="A628" s="470">
        <v>627</v>
      </c>
      <c r="B628" s="470">
        <v>0</v>
      </c>
      <c r="C628" s="470">
        <v>1</v>
      </c>
    </row>
    <row r="629" spans="1:3" x14ac:dyDescent="0.35">
      <c r="A629" s="470">
        <v>628</v>
      </c>
      <c r="B629" s="470">
        <v>0</v>
      </c>
      <c r="C629" s="470">
        <v>1</v>
      </c>
    </row>
    <row r="630" spans="1:3" x14ac:dyDescent="0.35">
      <c r="A630" s="470">
        <v>629</v>
      </c>
      <c r="B630" s="470">
        <v>0</v>
      </c>
      <c r="C630" s="470">
        <v>1</v>
      </c>
    </row>
    <row r="631" spans="1:3" x14ac:dyDescent="0.35">
      <c r="A631" s="470">
        <v>630</v>
      </c>
      <c r="B631" s="470">
        <v>0</v>
      </c>
      <c r="C631" s="470">
        <v>1</v>
      </c>
    </row>
    <row r="632" spans="1:3" x14ac:dyDescent="0.35">
      <c r="A632" s="470">
        <v>631</v>
      </c>
      <c r="B632" s="470">
        <v>0</v>
      </c>
      <c r="C632" s="470">
        <v>1</v>
      </c>
    </row>
    <row r="633" spans="1:3" x14ac:dyDescent="0.35">
      <c r="A633" s="470">
        <v>632</v>
      </c>
      <c r="B633" s="470">
        <v>0</v>
      </c>
      <c r="C633" s="470">
        <v>1</v>
      </c>
    </row>
    <row r="634" spans="1:3" x14ac:dyDescent="0.35">
      <c r="A634" s="470">
        <v>633</v>
      </c>
      <c r="B634" s="470">
        <v>0</v>
      </c>
      <c r="C634" s="470">
        <v>1</v>
      </c>
    </row>
    <row r="635" spans="1:3" x14ac:dyDescent="0.35">
      <c r="A635" s="470">
        <v>634</v>
      </c>
      <c r="B635" s="470">
        <v>0</v>
      </c>
      <c r="C635" s="470">
        <v>1</v>
      </c>
    </row>
    <row r="636" spans="1:3" x14ac:dyDescent="0.35">
      <c r="A636" s="470">
        <v>635</v>
      </c>
      <c r="B636" s="470">
        <v>0</v>
      </c>
      <c r="C636" s="470">
        <v>1</v>
      </c>
    </row>
    <row r="637" spans="1:3" x14ac:dyDescent="0.35">
      <c r="A637" s="470">
        <v>636</v>
      </c>
      <c r="B637" s="470">
        <v>0</v>
      </c>
      <c r="C637" s="470">
        <v>1</v>
      </c>
    </row>
    <row r="638" spans="1:3" x14ac:dyDescent="0.35">
      <c r="A638" s="470">
        <v>637</v>
      </c>
      <c r="B638" s="470">
        <v>0</v>
      </c>
      <c r="C638" s="470">
        <v>1</v>
      </c>
    </row>
    <row r="639" spans="1:3" x14ac:dyDescent="0.35">
      <c r="A639" s="470">
        <v>638</v>
      </c>
      <c r="B639" s="470">
        <v>0</v>
      </c>
      <c r="C639" s="470">
        <v>1</v>
      </c>
    </row>
    <row r="640" spans="1:3" x14ac:dyDescent="0.35">
      <c r="A640" s="470">
        <v>639</v>
      </c>
      <c r="B640" s="470">
        <v>0</v>
      </c>
      <c r="C640" s="470">
        <v>1</v>
      </c>
    </row>
    <row r="641" spans="1:3" x14ac:dyDescent="0.35">
      <c r="A641" s="470">
        <v>640</v>
      </c>
      <c r="B641" s="470">
        <v>0</v>
      </c>
      <c r="C641" s="470">
        <v>1</v>
      </c>
    </row>
    <row r="642" spans="1:3" x14ac:dyDescent="0.35">
      <c r="A642" s="470">
        <v>641</v>
      </c>
      <c r="B642" s="470">
        <v>0</v>
      </c>
      <c r="C642" s="470">
        <v>1</v>
      </c>
    </row>
    <row r="643" spans="1:3" x14ac:dyDescent="0.35">
      <c r="A643" s="470">
        <v>642</v>
      </c>
      <c r="B643" s="470">
        <v>0</v>
      </c>
      <c r="C643" s="470">
        <v>1</v>
      </c>
    </row>
    <row r="644" spans="1:3" x14ac:dyDescent="0.35">
      <c r="A644" s="470">
        <v>643</v>
      </c>
      <c r="B644" s="470">
        <v>0</v>
      </c>
      <c r="C644" s="470">
        <v>1</v>
      </c>
    </row>
    <row r="645" spans="1:3" x14ac:dyDescent="0.35">
      <c r="A645" s="470">
        <v>644</v>
      </c>
      <c r="B645" s="470">
        <v>0</v>
      </c>
      <c r="C645" s="470">
        <v>1</v>
      </c>
    </row>
    <row r="646" spans="1:3" x14ac:dyDescent="0.35">
      <c r="A646" s="470">
        <v>645</v>
      </c>
      <c r="B646" s="470">
        <v>0</v>
      </c>
      <c r="C646" s="470">
        <v>1</v>
      </c>
    </row>
    <row r="647" spans="1:3" x14ac:dyDescent="0.35">
      <c r="A647" s="470">
        <v>646</v>
      </c>
      <c r="B647" s="470">
        <v>0</v>
      </c>
      <c r="C647" s="470">
        <v>1</v>
      </c>
    </row>
    <row r="648" spans="1:3" x14ac:dyDescent="0.35">
      <c r="A648" s="470">
        <v>647</v>
      </c>
      <c r="B648" s="470">
        <v>0</v>
      </c>
      <c r="C648" s="470">
        <v>1</v>
      </c>
    </row>
    <row r="649" spans="1:3" x14ac:dyDescent="0.35">
      <c r="A649" s="470">
        <v>648</v>
      </c>
      <c r="B649" s="470">
        <v>0</v>
      </c>
      <c r="C649" s="470">
        <v>1</v>
      </c>
    </row>
    <row r="650" spans="1:3" x14ac:dyDescent="0.35">
      <c r="A650" s="470">
        <v>649</v>
      </c>
      <c r="B650" s="470">
        <v>0</v>
      </c>
      <c r="C650" s="470">
        <v>1</v>
      </c>
    </row>
    <row r="651" spans="1:3" x14ac:dyDescent="0.35">
      <c r="A651" s="470">
        <v>650</v>
      </c>
      <c r="B651" s="470">
        <v>0</v>
      </c>
      <c r="C651" s="470">
        <v>1</v>
      </c>
    </row>
    <row r="652" spans="1:3" x14ac:dyDescent="0.35">
      <c r="A652" s="470">
        <v>651</v>
      </c>
      <c r="B652" s="470">
        <v>0</v>
      </c>
      <c r="C652" s="470">
        <v>1</v>
      </c>
    </row>
    <row r="653" spans="1:3" x14ac:dyDescent="0.35">
      <c r="A653" s="470">
        <v>652</v>
      </c>
      <c r="B653" s="470">
        <v>0</v>
      </c>
      <c r="C653" s="470">
        <v>1</v>
      </c>
    </row>
    <row r="654" spans="1:3" x14ac:dyDescent="0.35">
      <c r="A654" s="470">
        <v>653</v>
      </c>
      <c r="B654" s="470">
        <v>0</v>
      </c>
      <c r="C654" s="470">
        <v>1</v>
      </c>
    </row>
    <row r="655" spans="1:3" x14ac:dyDescent="0.35">
      <c r="A655" s="470">
        <v>654</v>
      </c>
      <c r="B655" s="470">
        <v>0</v>
      </c>
      <c r="C655" s="470">
        <v>1</v>
      </c>
    </row>
    <row r="656" spans="1:3" x14ac:dyDescent="0.35">
      <c r="A656" s="470">
        <v>655</v>
      </c>
      <c r="B656" s="470">
        <v>0</v>
      </c>
      <c r="C656" s="470">
        <v>1</v>
      </c>
    </row>
    <row r="657" spans="1:3" x14ac:dyDescent="0.35">
      <c r="A657" s="470">
        <v>656</v>
      </c>
      <c r="B657" s="470">
        <v>0</v>
      </c>
      <c r="C657" s="470">
        <v>1</v>
      </c>
    </row>
    <row r="658" spans="1:3" x14ac:dyDescent="0.35">
      <c r="A658" s="470">
        <v>657</v>
      </c>
      <c r="B658" s="470">
        <v>0</v>
      </c>
      <c r="C658" s="470">
        <v>1</v>
      </c>
    </row>
    <row r="659" spans="1:3" x14ac:dyDescent="0.35">
      <c r="A659" s="470">
        <v>658</v>
      </c>
      <c r="B659" s="470">
        <v>0</v>
      </c>
      <c r="C659" s="470">
        <v>1</v>
      </c>
    </row>
    <row r="660" spans="1:3" x14ac:dyDescent="0.35">
      <c r="A660" s="470">
        <v>659</v>
      </c>
      <c r="B660" s="470">
        <v>0</v>
      </c>
      <c r="C660" s="470">
        <v>1</v>
      </c>
    </row>
    <row r="661" spans="1:3" x14ac:dyDescent="0.35">
      <c r="A661" s="470">
        <v>660</v>
      </c>
      <c r="B661" s="470">
        <v>0</v>
      </c>
      <c r="C661" s="470">
        <v>1</v>
      </c>
    </row>
    <row r="662" spans="1:3" x14ac:dyDescent="0.35">
      <c r="A662" s="470">
        <v>661</v>
      </c>
      <c r="B662" s="470">
        <v>0</v>
      </c>
      <c r="C662" s="470">
        <v>1</v>
      </c>
    </row>
    <row r="663" spans="1:3" x14ac:dyDescent="0.35">
      <c r="A663" s="470">
        <v>662</v>
      </c>
      <c r="B663" s="470">
        <v>0</v>
      </c>
      <c r="C663" s="470">
        <v>1</v>
      </c>
    </row>
    <row r="664" spans="1:3" x14ac:dyDescent="0.35">
      <c r="A664" s="470">
        <v>663</v>
      </c>
      <c r="B664" s="470">
        <v>0</v>
      </c>
      <c r="C664" s="470">
        <v>1</v>
      </c>
    </row>
    <row r="665" spans="1:3" x14ac:dyDescent="0.35">
      <c r="A665" s="470">
        <v>664</v>
      </c>
      <c r="B665" s="470">
        <v>0</v>
      </c>
      <c r="C665" s="470">
        <v>1</v>
      </c>
    </row>
    <row r="666" spans="1:3" x14ac:dyDescent="0.35">
      <c r="A666" s="470">
        <v>665</v>
      </c>
      <c r="B666" s="470">
        <v>0</v>
      </c>
      <c r="C666" s="470">
        <v>1</v>
      </c>
    </row>
    <row r="667" spans="1:3" x14ac:dyDescent="0.35">
      <c r="A667" s="470">
        <v>666</v>
      </c>
      <c r="B667" s="470">
        <v>0</v>
      </c>
      <c r="C667" s="470">
        <v>1</v>
      </c>
    </row>
    <row r="668" spans="1:3" x14ac:dyDescent="0.35">
      <c r="A668" s="470">
        <v>667</v>
      </c>
      <c r="B668" s="470">
        <v>0</v>
      </c>
      <c r="C668" s="470">
        <v>1</v>
      </c>
    </row>
    <row r="669" spans="1:3" x14ac:dyDescent="0.35">
      <c r="A669" s="470">
        <v>668</v>
      </c>
      <c r="B669" s="470">
        <v>0</v>
      </c>
      <c r="C669" s="470">
        <v>1</v>
      </c>
    </row>
    <row r="670" spans="1:3" x14ac:dyDescent="0.35">
      <c r="A670" s="470">
        <v>669</v>
      </c>
      <c r="B670" s="470">
        <v>0</v>
      </c>
      <c r="C670" s="470">
        <v>1</v>
      </c>
    </row>
    <row r="671" spans="1:3" x14ac:dyDescent="0.35">
      <c r="A671" s="470">
        <v>670</v>
      </c>
      <c r="B671" s="470">
        <v>0</v>
      </c>
      <c r="C671" s="470">
        <v>1</v>
      </c>
    </row>
    <row r="672" spans="1:3" x14ac:dyDescent="0.35">
      <c r="A672" s="470">
        <v>671</v>
      </c>
      <c r="B672" s="470">
        <v>0</v>
      </c>
      <c r="C672" s="470">
        <v>1</v>
      </c>
    </row>
    <row r="673" spans="1:3" x14ac:dyDescent="0.35">
      <c r="A673" s="470">
        <v>672</v>
      </c>
      <c r="B673" s="470">
        <v>0</v>
      </c>
      <c r="C673" s="470">
        <v>1</v>
      </c>
    </row>
    <row r="674" spans="1:3" x14ac:dyDescent="0.35">
      <c r="A674" s="470">
        <v>673</v>
      </c>
      <c r="B674" s="470">
        <v>0</v>
      </c>
      <c r="C674" s="470">
        <v>1</v>
      </c>
    </row>
    <row r="675" spans="1:3" x14ac:dyDescent="0.35">
      <c r="A675" s="470">
        <v>674</v>
      </c>
      <c r="B675" s="470">
        <v>0</v>
      </c>
      <c r="C675" s="470">
        <v>1</v>
      </c>
    </row>
    <row r="676" spans="1:3" x14ac:dyDescent="0.35">
      <c r="A676" s="470">
        <v>675</v>
      </c>
      <c r="B676" s="470">
        <v>0</v>
      </c>
      <c r="C676" s="470">
        <v>1</v>
      </c>
    </row>
    <row r="677" spans="1:3" x14ac:dyDescent="0.35">
      <c r="A677" s="470">
        <v>676</v>
      </c>
      <c r="B677" s="470">
        <v>0</v>
      </c>
      <c r="C677" s="470">
        <v>1</v>
      </c>
    </row>
    <row r="678" spans="1:3" x14ac:dyDescent="0.35">
      <c r="A678" s="470">
        <v>677</v>
      </c>
      <c r="B678" s="470">
        <v>0</v>
      </c>
      <c r="C678" s="470">
        <v>1</v>
      </c>
    </row>
    <row r="679" spans="1:3" x14ac:dyDescent="0.35">
      <c r="A679" s="470">
        <v>678</v>
      </c>
      <c r="B679" s="470">
        <v>0</v>
      </c>
      <c r="C679" s="470">
        <v>1</v>
      </c>
    </row>
    <row r="680" spans="1:3" x14ac:dyDescent="0.35">
      <c r="A680" s="470">
        <v>679</v>
      </c>
      <c r="B680" s="470">
        <v>0</v>
      </c>
      <c r="C680" s="470">
        <v>1</v>
      </c>
    </row>
    <row r="681" spans="1:3" x14ac:dyDescent="0.35">
      <c r="A681" s="470">
        <v>680</v>
      </c>
      <c r="B681" s="470">
        <v>0</v>
      </c>
      <c r="C681" s="470">
        <v>1</v>
      </c>
    </row>
    <row r="682" spans="1:3" x14ac:dyDescent="0.35">
      <c r="A682" s="470">
        <v>681</v>
      </c>
      <c r="B682" s="470">
        <v>0</v>
      </c>
      <c r="C682" s="470">
        <v>1</v>
      </c>
    </row>
    <row r="683" spans="1:3" x14ac:dyDescent="0.35">
      <c r="A683" s="470">
        <v>682</v>
      </c>
      <c r="B683" s="470">
        <v>0</v>
      </c>
      <c r="C683" s="470">
        <v>1</v>
      </c>
    </row>
    <row r="684" spans="1:3" x14ac:dyDescent="0.35">
      <c r="A684" s="470">
        <v>683</v>
      </c>
      <c r="B684" s="470">
        <v>0</v>
      </c>
      <c r="C684" s="470">
        <v>1</v>
      </c>
    </row>
    <row r="685" spans="1:3" x14ac:dyDescent="0.35">
      <c r="A685" s="470">
        <v>684</v>
      </c>
      <c r="B685" s="470">
        <v>0</v>
      </c>
      <c r="C685" s="470">
        <v>1</v>
      </c>
    </row>
    <row r="686" spans="1:3" x14ac:dyDescent="0.35">
      <c r="A686" s="470">
        <v>685</v>
      </c>
      <c r="B686" s="470">
        <v>0</v>
      </c>
      <c r="C686" s="470">
        <v>1</v>
      </c>
    </row>
    <row r="687" spans="1:3" x14ac:dyDescent="0.35">
      <c r="A687" s="470">
        <v>686</v>
      </c>
      <c r="B687" s="470">
        <v>0</v>
      </c>
      <c r="C687" s="470">
        <v>1</v>
      </c>
    </row>
    <row r="688" spans="1:3" x14ac:dyDescent="0.35">
      <c r="A688" s="470">
        <v>687</v>
      </c>
      <c r="B688" s="470">
        <v>0</v>
      </c>
      <c r="C688" s="470">
        <v>1</v>
      </c>
    </row>
    <row r="689" spans="1:3" x14ac:dyDescent="0.35">
      <c r="A689" s="470">
        <v>688</v>
      </c>
      <c r="B689" s="470">
        <v>0</v>
      </c>
      <c r="C689" s="470">
        <v>1</v>
      </c>
    </row>
    <row r="690" spans="1:3" x14ac:dyDescent="0.35">
      <c r="A690" s="470">
        <v>689</v>
      </c>
      <c r="B690" s="470">
        <v>0</v>
      </c>
      <c r="C690" s="470">
        <v>1</v>
      </c>
    </row>
    <row r="691" spans="1:3" x14ac:dyDescent="0.35">
      <c r="A691" s="470">
        <v>690</v>
      </c>
      <c r="B691" s="470">
        <v>0</v>
      </c>
      <c r="C691" s="470">
        <v>1</v>
      </c>
    </row>
    <row r="692" spans="1:3" x14ac:dyDescent="0.35">
      <c r="A692" s="470">
        <v>691</v>
      </c>
      <c r="B692" s="470">
        <v>0</v>
      </c>
      <c r="C692" s="470">
        <v>1</v>
      </c>
    </row>
    <row r="693" spans="1:3" x14ac:dyDescent="0.35">
      <c r="A693" s="470">
        <v>692</v>
      </c>
      <c r="B693" s="470">
        <v>0</v>
      </c>
      <c r="C693" s="470">
        <v>1</v>
      </c>
    </row>
    <row r="694" spans="1:3" x14ac:dyDescent="0.35">
      <c r="A694" s="470">
        <v>693</v>
      </c>
      <c r="B694" s="470">
        <v>0</v>
      </c>
      <c r="C694" s="470">
        <v>1</v>
      </c>
    </row>
    <row r="695" spans="1:3" x14ac:dyDescent="0.35">
      <c r="A695" s="470">
        <v>694</v>
      </c>
      <c r="B695" s="470">
        <v>0</v>
      </c>
      <c r="C695" s="470">
        <v>1</v>
      </c>
    </row>
    <row r="696" spans="1:3" x14ac:dyDescent="0.35">
      <c r="A696" s="470">
        <v>695</v>
      </c>
      <c r="B696" s="470">
        <v>0</v>
      </c>
      <c r="C696" s="470">
        <v>1</v>
      </c>
    </row>
    <row r="697" spans="1:3" x14ac:dyDescent="0.35">
      <c r="A697" s="470">
        <v>696</v>
      </c>
      <c r="B697" s="470">
        <v>0</v>
      </c>
      <c r="C697" s="470">
        <v>1</v>
      </c>
    </row>
    <row r="698" spans="1:3" x14ac:dyDescent="0.35">
      <c r="A698" s="470">
        <v>697</v>
      </c>
      <c r="B698" s="470">
        <v>0</v>
      </c>
      <c r="C698" s="470">
        <v>1</v>
      </c>
    </row>
    <row r="699" spans="1:3" x14ac:dyDescent="0.35">
      <c r="A699" s="470">
        <v>698</v>
      </c>
      <c r="B699" s="470">
        <v>0</v>
      </c>
      <c r="C699" s="470">
        <v>1</v>
      </c>
    </row>
    <row r="700" spans="1:3" x14ac:dyDescent="0.35">
      <c r="A700" s="470">
        <v>699</v>
      </c>
      <c r="B700" s="470">
        <v>0</v>
      </c>
      <c r="C700" s="470">
        <v>1</v>
      </c>
    </row>
    <row r="701" spans="1:3" x14ac:dyDescent="0.35">
      <c r="A701" s="470">
        <v>700</v>
      </c>
      <c r="B701" s="470">
        <v>0</v>
      </c>
      <c r="C701" s="470">
        <v>1</v>
      </c>
    </row>
    <row r="702" spans="1:3" x14ac:dyDescent="0.35">
      <c r="A702" s="470">
        <v>701</v>
      </c>
      <c r="B702" s="470">
        <v>0</v>
      </c>
      <c r="C702" s="470">
        <v>1</v>
      </c>
    </row>
    <row r="703" spans="1:3" x14ac:dyDescent="0.35">
      <c r="A703" s="470">
        <v>702</v>
      </c>
      <c r="B703" s="470">
        <v>0</v>
      </c>
      <c r="C703" s="470">
        <v>1</v>
      </c>
    </row>
    <row r="704" spans="1:3" x14ac:dyDescent="0.35">
      <c r="A704" s="470">
        <v>703</v>
      </c>
      <c r="B704" s="470">
        <v>0</v>
      </c>
      <c r="C704" s="470">
        <v>1</v>
      </c>
    </row>
    <row r="705" spans="1:3" x14ac:dyDescent="0.35">
      <c r="A705" s="470">
        <v>704</v>
      </c>
      <c r="B705" s="470">
        <v>0</v>
      </c>
      <c r="C705" s="470">
        <v>1</v>
      </c>
    </row>
    <row r="706" spans="1:3" x14ac:dyDescent="0.35">
      <c r="A706" s="470">
        <v>705</v>
      </c>
      <c r="B706" s="470">
        <v>0</v>
      </c>
      <c r="C706" s="470">
        <v>1</v>
      </c>
    </row>
    <row r="707" spans="1:3" x14ac:dyDescent="0.35">
      <c r="A707" s="470">
        <v>706</v>
      </c>
      <c r="B707" s="470">
        <v>0</v>
      </c>
      <c r="C707" s="470">
        <v>1</v>
      </c>
    </row>
    <row r="708" spans="1:3" x14ac:dyDescent="0.35">
      <c r="A708" s="470">
        <v>707</v>
      </c>
      <c r="B708" s="470">
        <v>0</v>
      </c>
      <c r="C708" s="470">
        <v>1</v>
      </c>
    </row>
    <row r="709" spans="1:3" x14ac:dyDescent="0.35">
      <c r="A709" s="470">
        <v>708</v>
      </c>
      <c r="B709" s="470">
        <v>0</v>
      </c>
      <c r="C709" s="470">
        <v>1</v>
      </c>
    </row>
    <row r="710" spans="1:3" x14ac:dyDescent="0.35">
      <c r="A710" s="470">
        <v>709</v>
      </c>
      <c r="B710" s="470">
        <v>0</v>
      </c>
      <c r="C710" s="470">
        <v>1</v>
      </c>
    </row>
    <row r="711" spans="1:3" x14ac:dyDescent="0.35">
      <c r="A711" s="470">
        <v>710</v>
      </c>
      <c r="B711" s="470">
        <v>0</v>
      </c>
      <c r="C711" s="470">
        <v>1</v>
      </c>
    </row>
    <row r="712" spans="1:3" x14ac:dyDescent="0.35">
      <c r="A712" s="470">
        <v>711</v>
      </c>
      <c r="B712" s="470">
        <v>0</v>
      </c>
      <c r="C712" s="470">
        <v>1</v>
      </c>
    </row>
    <row r="713" spans="1:3" x14ac:dyDescent="0.35">
      <c r="A713" s="470">
        <v>712</v>
      </c>
      <c r="B713" s="470">
        <v>0</v>
      </c>
      <c r="C713" s="470">
        <v>1</v>
      </c>
    </row>
    <row r="714" spans="1:3" x14ac:dyDescent="0.35">
      <c r="A714" s="470">
        <v>713</v>
      </c>
      <c r="B714" s="470">
        <v>0</v>
      </c>
      <c r="C714" s="470">
        <v>1</v>
      </c>
    </row>
    <row r="715" spans="1:3" x14ac:dyDescent="0.35">
      <c r="A715" s="470">
        <v>714</v>
      </c>
      <c r="B715" s="470">
        <v>0</v>
      </c>
      <c r="C715" s="470">
        <v>1</v>
      </c>
    </row>
    <row r="716" spans="1:3" x14ac:dyDescent="0.35">
      <c r="A716" s="470">
        <v>715</v>
      </c>
      <c r="B716" s="470">
        <v>0</v>
      </c>
      <c r="C716" s="470">
        <v>1</v>
      </c>
    </row>
    <row r="717" spans="1:3" x14ac:dyDescent="0.35">
      <c r="A717" s="470">
        <v>716</v>
      </c>
      <c r="B717" s="470">
        <v>0</v>
      </c>
      <c r="C717" s="470">
        <v>1</v>
      </c>
    </row>
    <row r="718" spans="1:3" x14ac:dyDescent="0.35">
      <c r="A718" s="470">
        <v>717</v>
      </c>
      <c r="B718" s="470">
        <v>0</v>
      </c>
      <c r="C718" s="470">
        <v>1</v>
      </c>
    </row>
    <row r="719" spans="1:3" x14ac:dyDescent="0.35">
      <c r="A719" s="470">
        <v>718</v>
      </c>
      <c r="B719" s="470">
        <v>0</v>
      </c>
      <c r="C719" s="470">
        <v>1</v>
      </c>
    </row>
    <row r="720" spans="1:3" x14ac:dyDescent="0.35">
      <c r="A720" s="470">
        <v>719</v>
      </c>
      <c r="B720" s="470">
        <v>0</v>
      </c>
      <c r="C720" s="470">
        <v>1</v>
      </c>
    </row>
    <row r="721" spans="1:3" x14ac:dyDescent="0.35">
      <c r="A721" s="470">
        <v>720</v>
      </c>
      <c r="B721" s="470">
        <v>0</v>
      </c>
      <c r="C721" s="470">
        <v>1</v>
      </c>
    </row>
    <row r="722" spans="1:3" x14ac:dyDescent="0.35">
      <c r="A722" s="470">
        <v>721</v>
      </c>
      <c r="B722" s="470">
        <v>0</v>
      </c>
      <c r="C722" s="470">
        <v>1</v>
      </c>
    </row>
    <row r="723" spans="1:3" x14ac:dyDescent="0.35">
      <c r="A723" s="470">
        <v>722</v>
      </c>
      <c r="B723" s="470">
        <v>0</v>
      </c>
      <c r="C723" s="470">
        <v>1</v>
      </c>
    </row>
    <row r="724" spans="1:3" x14ac:dyDescent="0.35">
      <c r="A724" s="470">
        <v>723</v>
      </c>
      <c r="B724" s="470">
        <v>0</v>
      </c>
      <c r="C724" s="470">
        <v>1</v>
      </c>
    </row>
    <row r="725" spans="1:3" x14ac:dyDescent="0.35">
      <c r="A725" s="470">
        <v>724</v>
      </c>
      <c r="B725" s="470">
        <v>0</v>
      </c>
      <c r="C725" s="470">
        <v>1</v>
      </c>
    </row>
    <row r="726" spans="1:3" x14ac:dyDescent="0.35">
      <c r="A726" s="470">
        <v>725</v>
      </c>
      <c r="B726" s="470">
        <v>0</v>
      </c>
      <c r="C726" s="470">
        <v>1</v>
      </c>
    </row>
    <row r="727" spans="1:3" x14ac:dyDescent="0.35">
      <c r="A727" s="470">
        <v>726</v>
      </c>
      <c r="B727" s="470">
        <v>0</v>
      </c>
      <c r="C727" s="470">
        <v>1</v>
      </c>
    </row>
    <row r="728" spans="1:3" x14ac:dyDescent="0.35">
      <c r="A728" s="470">
        <v>727</v>
      </c>
      <c r="B728" s="470">
        <v>0</v>
      </c>
      <c r="C728" s="470">
        <v>1</v>
      </c>
    </row>
    <row r="729" spans="1:3" x14ac:dyDescent="0.35">
      <c r="A729" s="470">
        <v>728</v>
      </c>
      <c r="B729" s="470">
        <v>0</v>
      </c>
      <c r="C729" s="470">
        <v>1</v>
      </c>
    </row>
    <row r="730" spans="1:3" x14ac:dyDescent="0.35">
      <c r="A730" s="470">
        <v>729</v>
      </c>
      <c r="B730" s="470">
        <v>0</v>
      </c>
      <c r="C730" s="470">
        <v>1</v>
      </c>
    </row>
    <row r="731" spans="1:3" x14ac:dyDescent="0.35">
      <c r="A731" s="470">
        <v>730</v>
      </c>
      <c r="B731" s="470">
        <v>0</v>
      </c>
      <c r="C731" s="470">
        <v>1</v>
      </c>
    </row>
    <row r="732" spans="1:3" x14ac:dyDescent="0.35">
      <c r="A732" s="470">
        <v>731</v>
      </c>
      <c r="B732" s="470">
        <v>0</v>
      </c>
      <c r="C732" s="470">
        <v>1</v>
      </c>
    </row>
    <row r="733" spans="1:3" x14ac:dyDescent="0.35">
      <c r="A733" s="470">
        <v>732</v>
      </c>
      <c r="B733" s="470">
        <v>0</v>
      </c>
      <c r="C733" s="470">
        <v>1</v>
      </c>
    </row>
    <row r="734" spans="1:3" x14ac:dyDescent="0.35">
      <c r="A734" s="470">
        <v>733</v>
      </c>
      <c r="B734" s="470">
        <v>0</v>
      </c>
      <c r="C734" s="470">
        <v>1</v>
      </c>
    </row>
    <row r="735" spans="1:3" x14ac:dyDescent="0.35">
      <c r="A735" s="470">
        <v>734</v>
      </c>
      <c r="B735" s="470">
        <v>0</v>
      </c>
      <c r="C735" s="470">
        <v>1</v>
      </c>
    </row>
    <row r="736" spans="1:3" x14ac:dyDescent="0.35">
      <c r="A736" s="470">
        <v>735</v>
      </c>
      <c r="B736" s="470">
        <v>0</v>
      </c>
      <c r="C736" s="470">
        <v>1</v>
      </c>
    </row>
    <row r="737" spans="1:3" x14ac:dyDescent="0.35">
      <c r="A737" s="470">
        <v>736</v>
      </c>
      <c r="B737" s="470">
        <v>0</v>
      </c>
      <c r="C737" s="470">
        <v>1</v>
      </c>
    </row>
    <row r="738" spans="1:3" x14ac:dyDescent="0.35">
      <c r="A738" s="470">
        <v>737</v>
      </c>
      <c r="B738" s="470">
        <v>0</v>
      </c>
      <c r="C738" s="470">
        <v>1</v>
      </c>
    </row>
    <row r="739" spans="1:3" x14ac:dyDescent="0.35">
      <c r="A739" s="470">
        <v>738</v>
      </c>
      <c r="B739" s="470">
        <v>0</v>
      </c>
      <c r="C739" s="470">
        <v>1</v>
      </c>
    </row>
    <row r="740" spans="1:3" x14ac:dyDescent="0.35">
      <c r="A740" s="470">
        <v>739</v>
      </c>
      <c r="B740" s="470">
        <v>0</v>
      </c>
      <c r="C740" s="470">
        <v>1</v>
      </c>
    </row>
    <row r="741" spans="1:3" x14ac:dyDescent="0.35">
      <c r="A741" s="470">
        <v>740</v>
      </c>
      <c r="B741" s="470">
        <v>0</v>
      </c>
      <c r="C741" s="470">
        <v>1</v>
      </c>
    </row>
    <row r="742" spans="1:3" x14ac:dyDescent="0.35">
      <c r="A742" s="470">
        <v>741</v>
      </c>
      <c r="B742" s="470">
        <v>0</v>
      </c>
      <c r="C742" s="470">
        <v>1</v>
      </c>
    </row>
    <row r="743" spans="1:3" x14ac:dyDescent="0.35">
      <c r="A743" s="470">
        <v>742</v>
      </c>
      <c r="B743" s="470">
        <v>0</v>
      </c>
      <c r="C743" s="470">
        <v>1</v>
      </c>
    </row>
    <row r="744" spans="1:3" x14ac:dyDescent="0.35">
      <c r="A744" s="470">
        <v>743</v>
      </c>
      <c r="B744" s="470">
        <v>0</v>
      </c>
      <c r="C744" s="470">
        <v>1</v>
      </c>
    </row>
    <row r="745" spans="1:3" x14ac:dyDescent="0.35">
      <c r="A745" s="470">
        <v>744</v>
      </c>
      <c r="B745" s="470">
        <v>0</v>
      </c>
      <c r="C745" s="470">
        <v>1</v>
      </c>
    </row>
    <row r="746" spans="1:3" x14ac:dyDescent="0.35">
      <c r="A746" s="470">
        <v>745</v>
      </c>
      <c r="B746" s="470">
        <v>0</v>
      </c>
      <c r="C746" s="470">
        <v>1</v>
      </c>
    </row>
    <row r="747" spans="1:3" x14ac:dyDescent="0.35">
      <c r="A747" s="470">
        <v>746</v>
      </c>
      <c r="B747" s="470">
        <v>0</v>
      </c>
      <c r="C747" s="470">
        <v>1</v>
      </c>
    </row>
    <row r="748" spans="1:3" x14ac:dyDescent="0.35">
      <c r="A748" s="470">
        <v>747</v>
      </c>
      <c r="B748" s="470">
        <v>0</v>
      </c>
      <c r="C748" s="470">
        <v>1</v>
      </c>
    </row>
    <row r="749" spans="1:3" x14ac:dyDescent="0.35">
      <c r="A749" s="470">
        <v>748</v>
      </c>
      <c r="B749" s="470">
        <v>0</v>
      </c>
      <c r="C749" s="470">
        <v>1</v>
      </c>
    </row>
    <row r="750" spans="1:3" x14ac:dyDescent="0.35">
      <c r="A750" s="470">
        <v>749</v>
      </c>
      <c r="B750" s="470">
        <v>0</v>
      </c>
      <c r="C750" s="470">
        <v>1</v>
      </c>
    </row>
    <row r="751" spans="1:3" x14ac:dyDescent="0.35">
      <c r="A751" s="470">
        <v>750</v>
      </c>
      <c r="B751" s="470">
        <v>0</v>
      </c>
      <c r="C751" s="470">
        <v>1</v>
      </c>
    </row>
    <row r="752" spans="1:3" x14ac:dyDescent="0.35">
      <c r="A752" s="470">
        <v>751</v>
      </c>
      <c r="B752" s="470">
        <v>0</v>
      </c>
      <c r="C752" s="470">
        <v>1</v>
      </c>
    </row>
    <row r="753" spans="1:3" x14ac:dyDescent="0.35">
      <c r="A753" s="470">
        <v>752</v>
      </c>
      <c r="B753" s="470">
        <v>0</v>
      </c>
      <c r="C753" s="470">
        <v>0</v>
      </c>
    </row>
    <row r="754" spans="1:3" x14ac:dyDescent="0.35">
      <c r="A754" s="470">
        <v>753</v>
      </c>
      <c r="B754" s="470">
        <v>0</v>
      </c>
      <c r="C754" s="470">
        <v>1</v>
      </c>
    </row>
    <row r="755" spans="1:3" x14ac:dyDescent="0.35">
      <c r="A755" s="470">
        <v>754</v>
      </c>
      <c r="B755" s="470">
        <v>0</v>
      </c>
      <c r="C755" s="470">
        <v>1</v>
      </c>
    </row>
    <row r="756" spans="1:3" x14ac:dyDescent="0.35">
      <c r="A756" s="470">
        <v>755</v>
      </c>
      <c r="B756" s="470">
        <v>0</v>
      </c>
      <c r="C756" s="470">
        <v>1</v>
      </c>
    </row>
    <row r="757" spans="1:3" x14ac:dyDescent="0.35">
      <c r="A757" s="470">
        <v>756</v>
      </c>
      <c r="B757" s="470">
        <v>0</v>
      </c>
      <c r="C757" s="470">
        <v>1</v>
      </c>
    </row>
    <row r="758" spans="1:3" x14ac:dyDescent="0.35">
      <c r="A758" s="470">
        <v>757</v>
      </c>
      <c r="B758" s="470">
        <v>0</v>
      </c>
      <c r="C758" s="470">
        <v>1</v>
      </c>
    </row>
    <row r="759" spans="1:3" x14ac:dyDescent="0.35">
      <c r="A759" s="470">
        <v>758</v>
      </c>
      <c r="B759" s="470">
        <v>0</v>
      </c>
      <c r="C759" s="470">
        <v>1</v>
      </c>
    </row>
    <row r="760" spans="1:3" x14ac:dyDescent="0.35">
      <c r="A760" s="470">
        <v>759</v>
      </c>
      <c r="B760" s="470">
        <v>0</v>
      </c>
      <c r="C760" s="470">
        <v>1</v>
      </c>
    </row>
    <row r="761" spans="1:3" x14ac:dyDescent="0.35">
      <c r="A761" s="470">
        <v>760</v>
      </c>
      <c r="B761" s="470">
        <v>0</v>
      </c>
      <c r="C761" s="470">
        <v>1</v>
      </c>
    </row>
    <row r="762" spans="1:3" x14ac:dyDescent="0.35">
      <c r="A762" s="470">
        <v>761</v>
      </c>
      <c r="B762" s="470">
        <v>0</v>
      </c>
      <c r="C762" s="470">
        <v>1</v>
      </c>
    </row>
    <row r="763" spans="1:3" x14ac:dyDescent="0.35">
      <c r="A763" s="470">
        <v>762</v>
      </c>
      <c r="B763" s="470">
        <v>0</v>
      </c>
      <c r="C763" s="470">
        <v>1</v>
      </c>
    </row>
    <row r="764" spans="1:3" x14ac:dyDescent="0.35">
      <c r="A764" s="470">
        <v>763</v>
      </c>
      <c r="B764" s="470">
        <v>0</v>
      </c>
      <c r="C764" s="470">
        <v>1</v>
      </c>
    </row>
    <row r="765" spans="1:3" x14ac:dyDescent="0.35">
      <c r="A765" s="470">
        <v>764</v>
      </c>
      <c r="B765" s="470">
        <v>0</v>
      </c>
      <c r="C765" s="470">
        <v>1</v>
      </c>
    </row>
    <row r="766" spans="1:3" x14ac:dyDescent="0.35">
      <c r="A766" s="470">
        <v>765</v>
      </c>
      <c r="B766" s="470">
        <v>0</v>
      </c>
      <c r="C766" s="470">
        <v>1</v>
      </c>
    </row>
    <row r="767" spans="1:3" x14ac:dyDescent="0.35">
      <c r="A767" s="470">
        <v>766</v>
      </c>
      <c r="B767" s="470">
        <v>0</v>
      </c>
      <c r="C767" s="470">
        <v>1</v>
      </c>
    </row>
    <row r="768" spans="1:3" x14ac:dyDescent="0.35">
      <c r="A768" s="470">
        <v>767</v>
      </c>
      <c r="B768" s="470">
        <v>0</v>
      </c>
      <c r="C768" s="470">
        <v>1</v>
      </c>
    </row>
    <row r="769" spans="1:3" x14ac:dyDescent="0.35">
      <c r="A769" s="470">
        <v>768</v>
      </c>
      <c r="B769" s="470">
        <v>0</v>
      </c>
      <c r="C769" s="470">
        <v>1</v>
      </c>
    </row>
    <row r="770" spans="1:3" x14ac:dyDescent="0.35">
      <c r="A770" s="470">
        <v>769</v>
      </c>
      <c r="B770" s="470">
        <v>0</v>
      </c>
      <c r="C770" s="470">
        <v>1</v>
      </c>
    </row>
    <row r="771" spans="1:3" x14ac:dyDescent="0.35">
      <c r="A771" s="470">
        <v>770</v>
      </c>
      <c r="B771" s="470">
        <v>0</v>
      </c>
      <c r="C771" s="470">
        <v>1</v>
      </c>
    </row>
    <row r="772" spans="1:3" x14ac:dyDescent="0.35">
      <c r="A772" s="470">
        <v>771</v>
      </c>
      <c r="B772" s="470">
        <v>0</v>
      </c>
      <c r="C772" s="470">
        <v>1</v>
      </c>
    </row>
    <row r="773" spans="1:3" x14ac:dyDescent="0.35">
      <c r="A773" s="470">
        <v>772</v>
      </c>
      <c r="B773" s="470">
        <v>0</v>
      </c>
      <c r="C773" s="470">
        <v>1</v>
      </c>
    </row>
    <row r="774" spans="1:3" x14ac:dyDescent="0.35">
      <c r="A774" s="470">
        <v>773</v>
      </c>
      <c r="B774" s="470">
        <v>0</v>
      </c>
      <c r="C774" s="470">
        <v>1</v>
      </c>
    </row>
    <row r="775" spans="1:3" x14ac:dyDescent="0.35">
      <c r="A775" s="470">
        <v>774</v>
      </c>
      <c r="B775" s="470">
        <v>0</v>
      </c>
      <c r="C775" s="470">
        <v>1</v>
      </c>
    </row>
    <row r="776" spans="1:3" x14ac:dyDescent="0.35">
      <c r="A776" s="470">
        <v>775</v>
      </c>
      <c r="B776" s="470">
        <v>0</v>
      </c>
      <c r="C776" s="470">
        <v>1</v>
      </c>
    </row>
    <row r="777" spans="1:3" x14ac:dyDescent="0.35">
      <c r="A777" s="470">
        <v>776</v>
      </c>
      <c r="B777" s="470">
        <v>0</v>
      </c>
      <c r="C777" s="470">
        <v>1</v>
      </c>
    </row>
    <row r="778" spans="1:3" x14ac:dyDescent="0.35">
      <c r="A778" s="470">
        <v>777</v>
      </c>
      <c r="B778" s="470">
        <v>0</v>
      </c>
      <c r="C778" s="470">
        <v>1</v>
      </c>
    </row>
    <row r="779" spans="1:3" x14ac:dyDescent="0.35">
      <c r="A779" s="470">
        <v>778</v>
      </c>
      <c r="B779" s="470">
        <v>0</v>
      </c>
      <c r="C779" s="470">
        <v>1</v>
      </c>
    </row>
    <row r="780" spans="1:3" x14ac:dyDescent="0.35">
      <c r="A780" s="470">
        <v>779</v>
      </c>
      <c r="B780" s="470">
        <v>0</v>
      </c>
      <c r="C780" s="470">
        <v>1</v>
      </c>
    </row>
    <row r="781" spans="1:3" x14ac:dyDescent="0.35">
      <c r="A781" s="470">
        <v>780</v>
      </c>
      <c r="B781" s="470">
        <v>0</v>
      </c>
      <c r="C781" s="470">
        <v>1</v>
      </c>
    </row>
    <row r="782" spans="1:3" x14ac:dyDescent="0.35">
      <c r="A782" s="470">
        <v>781</v>
      </c>
      <c r="B782" s="470">
        <v>0</v>
      </c>
      <c r="C782" s="470">
        <v>1</v>
      </c>
    </row>
    <row r="783" spans="1:3" x14ac:dyDescent="0.35">
      <c r="A783" s="470">
        <v>782</v>
      </c>
      <c r="B783" s="470">
        <v>0</v>
      </c>
      <c r="C783" s="470">
        <v>1</v>
      </c>
    </row>
    <row r="784" spans="1:3" x14ac:dyDescent="0.35">
      <c r="A784" s="470">
        <v>783</v>
      </c>
      <c r="B784" s="470">
        <v>0</v>
      </c>
      <c r="C784" s="470">
        <v>1</v>
      </c>
    </row>
    <row r="785" spans="1:3" x14ac:dyDescent="0.35">
      <c r="A785" s="470">
        <v>784</v>
      </c>
      <c r="B785" s="470">
        <v>0</v>
      </c>
      <c r="C785" s="470">
        <v>1</v>
      </c>
    </row>
    <row r="786" spans="1:3" x14ac:dyDescent="0.35">
      <c r="A786" s="470">
        <v>785</v>
      </c>
      <c r="B786" s="470">
        <v>0</v>
      </c>
      <c r="C786" s="470">
        <v>1</v>
      </c>
    </row>
    <row r="787" spans="1:3" x14ac:dyDescent="0.35">
      <c r="A787" s="470">
        <v>786</v>
      </c>
      <c r="B787" s="470">
        <v>0</v>
      </c>
      <c r="C787" s="470">
        <v>1</v>
      </c>
    </row>
    <row r="788" spans="1:3" x14ac:dyDescent="0.35">
      <c r="A788" s="470">
        <v>787</v>
      </c>
      <c r="B788" s="470">
        <v>0</v>
      </c>
      <c r="C788" s="470">
        <v>1</v>
      </c>
    </row>
    <row r="789" spans="1:3" x14ac:dyDescent="0.35">
      <c r="A789" s="470">
        <v>788</v>
      </c>
      <c r="B789" s="470">
        <v>0</v>
      </c>
      <c r="C789" s="470">
        <v>1</v>
      </c>
    </row>
    <row r="790" spans="1:3" x14ac:dyDescent="0.35">
      <c r="A790" s="470">
        <v>789</v>
      </c>
      <c r="B790" s="470">
        <v>0</v>
      </c>
      <c r="C790" s="470">
        <v>1</v>
      </c>
    </row>
    <row r="791" spans="1:3" x14ac:dyDescent="0.35">
      <c r="A791" s="470">
        <v>790</v>
      </c>
      <c r="B791" s="470">
        <v>0</v>
      </c>
      <c r="C791" s="470">
        <v>1</v>
      </c>
    </row>
    <row r="792" spans="1:3" x14ac:dyDescent="0.35">
      <c r="A792" s="470">
        <v>791</v>
      </c>
      <c r="B792" s="470">
        <v>0</v>
      </c>
      <c r="C792" s="470">
        <v>1</v>
      </c>
    </row>
    <row r="793" spans="1:3" x14ac:dyDescent="0.35">
      <c r="A793" s="470">
        <v>792</v>
      </c>
      <c r="B793" s="470">
        <v>0</v>
      </c>
      <c r="C793" s="470">
        <v>1</v>
      </c>
    </row>
    <row r="794" spans="1:3" x14ac:dyDescent="0.35">
      <c r="A794" s="470">
        <v>793</v>
      </c>
      <c r="B794" s="470">
        <v>0</v>
      </c>
      <c r="C794" s="470">
        <v>1</v>
      </c>
    </row>
    <row r="795" spans="1:3" x14ac:dyDescent="0.35">
      <c r="A795" s="470">
        <v>794</v>
      </c>
      <c r="B795" s="470">
        <v>0</v>
      </c>
      <c r="C795" s="470">
        <v>1</v>
      </c>
    </row>
    <row r="796" spans="1:3" x14ac:dyDescent="0.35">
      <c r="A796" s="470">
        <v>795</v>
      </c>
      <c r="B796" s="470">
        <v>0</v>
      </c>
      <c r="C796" s="470">
        <v>1</v>
      </c>
    </row>
    <row r="797" spans="1:3" x14ac:dyDescent="0.35">
      <c r="A797" s="470">
        <v>796</v>
      </c>
      <c r="B797" s="470">
        <v>0</v>
      </c>
      <c r="C797" s="470">
        <v>1</v>
      </c>
    </row>
    <row r="798" spans="1:3" x14ac:dyDescent="0.35">
      <c r="A798" s="470">
        <v>797</v>
      </c>
      <c r="B798" s="470">
        <v>0</v>
      </c>
      <c r="C798" s="470">
        <v>1</v>
      </c>
    </row>
    <row r="799" spans="1:3" x14ac:dyDescent="0.35">
      <c r="A799" s="470">
        <v>798</v>
      </c>
      <c r="B799" s="470">
        <v>0</v>
      </c>
      <c r="C799" s="470">
        <v>1</v>
      </c>
    </row>
    <row r="800" spans="1:3" x14ac:dyDescent="0.35">
      <c r="A800" s="470">
        <v>799</v>
      </c>
      <c r="B800" s="470">
        <v>0</v>
      </c>
      <c r="C800" s="470">
        <v>1</v>
      </c>
    </row>
    <row r="801" spans="1:3" x14ac:dyDescent="0.35">
      <c r="A801" s="470">
        <v>800</v>
      </c>
      <c r="B801" s="470">
        <v>0</v>
      </c>
      <c r="C801" s="470">
        <v>1</v>
      </c>
    </row>
    <row r="802" spans="1:3" x14ac:dyDescent="0.35">
      <c r="A802" s="470">
        <v>801</v>
      </c>
      <c r="B802" s="470">
        <v>0</v>
      </c>
      <c r="C802" s="470">
        <v>1</v>
      </c>
    </row>
    <row r="803" spans="1:3" x14ac:dyDescent="0.35">
      <c r="A803" s="470">
        <v>802</v>
      </c>
      <c r="B803" s="470">
        <v>0</v>
      </c>
      <c r="C803" s="470">
        <v>1</v>
      </c>
    </row>
    <row r="804" spans="1:3" x14ac:dyDescent="0.35">
      <c r="A804" s="470">
        <v>803</v>
      </c>
      <c r="B804" s="470">
        <v>0</v>
      </c>
      <c r="C804" s="470">
        <v>1</v>
      </c>
    </row>
    <row r="805" spans="1:3" x14ac:dyDescent="0.35">
      <c r="A805" s="470">
        <v>804</v>
      </c>
      <c r="B805" s="470">
        <v>0</v>
      </c>
      <c r="C805" s="470">
        <v>1</v>
      </c>
    </row>
    <row r="806" spans="1:3" x14ac:dyDescent="0.35">
      <c r="A806" s="470">
        <v>805</v>
      </c>
      <c r="B806" s="470">
        <v>0</v>
      </c>
      <c r="C806" s="470">
        <v>1</v>
      </c>
    </row>
    <row r="807" spans="1:3" x14ac:dyDescent="0.35">
      <c r="A807" s="470">
        <v>806</v>
      </c>
      <c r="B807" s="470">
        <v>0</v>
      </c>
      <c r="C807" s="470">
        <v>1</v>
      </c>
    </row>
    <row r="808" spans="1:3" x14ac:dyDescent="0.35">
      <c r="A808" s="470">
        <v>807</v>
      </c>
      <c r="B808" s="470">
        <v>0</v>
      </c>
      <c r="C808" s="470">
        <v>1</v>
      </c>
    </row>
    <row r="809" spans="1:3" x14ac:dyDescent="0.35">
      <c r="A809" s="470">
        <v>808</v>
      </c>
      <c r="B809" s="470">
        <v>0</v>
      </c>
      <c r="C809" s="470">
        <v>1</v>
      </c>
    </row>
    <row r="810" spans="1:3" x14ac:dyDescent="0.35">
      <c r="A810" s="470">
        <v>809</v>
      </c>
      <c r="B810" s="470">
        <v>0</v>
      </c>
      <c r="C810" s="470">
        <v>1</v>
      </c>
    </row>
    <row r="811" spans="1:3" x14ac:dyDescent="0.35">
      <c r="A811" s="470">
        <v>810</v>
      </c>
      <c r="B811" s="470">
        <v>0</v>
      </c>
      <c r="C811" s="470">
        <v>1</v>
      </c>
    </row>
    <row r="812" spans="1:3" x14ac:dyDescent="0.35">
      <c r="A812" s="470">
        <v>811</v>
      </c>
      <c r="B812" s="470">
        <v>0</v>
      </c>
      <c r="C812" s="470">
        <v>1</v>
      </c>
    </row>
    <row r="813" spans="1:3" x14ac:dyDescent="0.35">
      <c r="A813" s="470">
        <v>812</v>
      </c>
      <c r="B813" s="470">
        <v>0</v>
      </c>
      <c r="C813" s="470">
        <v>1</v>
      </c>
    </row>
    <row r="814" spans="1:3" x14ac:dyDescent="0.35">
      <c r="A814" s="470">
        <v>813</v>
      </c>
      <c r="B814" s="470">
        <v>0</v>
      </c>
      <c r="C814" s="470">
        <v>1</v>
      </c>
    </row>
    <row r="815" spans="1:3" x14ac:dyDescent="0.35">
      <c r="A815" s="470">
        <v>814</v>
      </c>
      <c r="B815" s="470">
        <v>0</v>
      </c>
      <c r="C815" s="470">
        <v>1</v>
      </c>
    </row>
    <row r="816" spans="1:3" x14ac:dyDescent="0.35">
      <c r="A816" s="470">
        <v>815</v>
      </c>
      <c r="B816" s="470">
        <v>0</v>
      </c>
      <c r="C816" s="470">
        <v>1</v>
      </c>
    </row>
    <row r="817" spans="1:3" x14ac:dyDescent="0.35">
      <c r="A817" s="470">
        <v>816</v>
      </c>
      <c r="B817" s="470">
        <v>0</v>
      </c>
      <c r="C817" s="470">
        <v>1</v>
      </c>
    </row>
    <row r="818" spans="1:3" x14ac:dyDescent="0.35">
      <c r="A818" s="470">
        <v>817</v>
      </c>
      <c r="B818" s="470">
        <v>0</v>
      </c>
      <c r="C818" s="470">
        <v>1</v>
      </c>
    </row>
    <row r="819" spans="1:3" x14ac:dyDescent="0.35">
      <c r="A819" s="470">
        <v>818</v>
      </c>
      <c r="B819" s="470">
        <v>0</v>
      </c>
      <c r="C819" s="470">
        <v>1</v>
      </c>
    </row>
    <row r="820" spans="1:3" x14ac:dyDescent="0.35">
      <c r="A820" s="470">
        <v>819</v>
      </c>
      <c r="B820" s="470">
        <v>0</v>
      </c>
      <c r="C820" s="470">
        <v>1</v>
      </c>
    </row>
    <row r="821" spans="1:3" x14ac:dyDescent="0.35">
      <c r="A821" s="470">
        <v>820</v>
      </c>
      <c r="B821" s="470">
        <v>0</v>
      </c>
      <c r="C821" s="470">
        <v>1</v>
      </c>
    </row>
    <row r="822" spans="1:3" x14ac:dyDescent="0.35">
      <c r="A822" s="470">
        <v>821</v>
      </c>
      <c r="B822" s="470">
        <v>0</v>
      </c>
      <c r="C822" s="470">
        <v>1</v>
      </c>
    </row>
    <row r="823" spans="1:3" x14ac:dyDescent="0.35">
      <c r="A823" s="470">
        <v>822</v>
      </c>
      <c r="B823" s="470">
        <v>0</v>
      </c>
      <c r="C823" s="470">
        <v>1</v>
      </c>
    </row>
    <row r="824" spans="1:3" x14ac:dyDescent="0.35">
      <c r="A824" s="470">
        <v>823</v>
      </c>
      <c r="B824" s="470">
        <v>0</v>
      </c>
      <c r="C824" s="470">
        <v>1</v>
      </c>
    </row>
    <row r="825" spans="1:3" x14ac:dyDescent="0.35">
      <c r="A825" s="470">
        <v>824</v>
      </c>
      <c r="B825" s="470">
        <v>0</v>
      </c>
      <c r="C825" s="470">
        <v>1</v>
      </c>
    </row>
    <row r="826" spans="1:3" x14ac:dyDescent="0.35">
      <c r="A826" s="470">
        <v>825</v>
      </c>
      <c r="B826" s="470">
        <v>0</v>
      </c>
      <c r="C826" s="470">
        <v>1</v>
      </c>
    </row>
    <row r="827" spans="1:3" x14ac:dyDescent="0.35">
      <c r="A827" s="470">
        <v>826</v>
      </c>
      <c r="B827" s="470">
        <v>0</v>
      </c>
      <c r="C827" s="470">
        <v>1</v>
      </c>
    </row>
    <row r="828" spans="1:3" x14ac:dyDescent="0.35">
      <c r="A828" s="470">
        <v>827</v>
      </c>
      <c r="B828" s="470">
        <v>0</v>
      </c>
      <c r="C828" s="470">
        <v>1</v>
      </c>
    </row>
    <row r="829" spans="1:3" x14ac:dyDescent="0.35">
      <c r="A829" s="470">
        <v>828</v>
      </c>
      <c r="B829" s="470">
        <v>0</v>
      </c>
      <c r="C829" s="470">
        <v>1</v>
      </c>
    </row>
    <row r="830" spans="1:3" x14ac:dyDescent="0.35">
      <c r="A830" s="470">
        <v>829</v>
      </c>
      <c r="B830" s="470">
        <v>0</v>
      </c>
      <c r="C830" s="470">
        <v>1</v>
      </c>
    </row>
    <row r="831" spans="1:3" x14ac:dyDescent="0.35">
      <c r="A831" s="470">
        <v>830</v>
      </c>
      <c r="B831" s="470">
        <v>0</v>
      </c>
      <c r="C831" s="470">
        <v>1</v>
      </c>
    </row>
    <row r="832" spans="1:3" x14ac:dyDescent="0.35">
      <c r="A832" s="470">
        <v>831</v>
      </c>
      <c r="B832" s="470">
        <v>0</v>
      </c>
      <c r="C832" s="470">
        <v>1</v>
      </c>
    </row>
    <row r="833" spans="1:3" x14ac:dyDescent="0.35">
      <c r="A833" s="470">
        <v>832</v>
      </c>
      <c r="B833" s="470">
        <v>0</v>
      </c>
      <c r="C833" s="470">
        <v>1</v>
      </c>
    </row>
    <row r="834" spans="1:3" x14ac:dyDescent="0.35">
      <c r="A834" s="470">
        <v>833</v>
      </c>
      <c r="B834" s="470">
        <v>0</v>
      </c>
      <c r="C834" s="470">
        <v>1</v>
      </c>
    </row>
    <row r="835" spans="1:3" x14ac:dyDescent="0.35">
      <c r="A835" s="470">
        <v>834</v>
      </c>
      <c r="B835" s="470">
        <v>0</v>
      </c>
      <c r="C835" s="470">
        <v>1</v>
      </c>
    </row>
    <row r="836" spans="1:3" x14ac:dyDescent="0.35">
      <c r="A836" s="470">
        <v>835</v>
      </c>
      <c r="B836" s="470">
        <v>0</v>
      </c>
      <c r="C836" s="470">
        <v>1</v>
      </c>
    </row>
    <row r="837" spans="1:3" x14ac:dyDescent="0.35">
      <c r="A837" s="470">
        <v>836</v>
      </c>
      <c r="B837" s="470">
        <v>0</v>
      </c>
      <c r="C837" s="470">
        <v>1</v>
      </c>
    </row>
    <row r="838" spans="1:3" x14ac:dyDescent="0.35">
      <c r="A838" s="470">
        <v>837</v>
      </c>
      <c r="B838" s="470">
        <v>0</v>
      </c>
      <c r="C838" s="470">
        <v>1</v>
      </c>
    </row>
    <row r="839" spans="1:3" x14ac:dyDescent="0.35">
      <c r="A839" s="470">
        <v>838</v>
      </c>
      <c r="B839" s="470">
        <v>0</v>
      </c>
      <c r="C839" s="470">
        <v>1</v>
      </c>
    </row>
    <row r="840" spans="1:3" x14ac:dyDescent="0.35">
      <c r="A840" s="470">
        <v>839</v>
      </c>
      <c r="B840" s="470">
        <v>0</v>
      </c>
      <c r="C840" s="470">
        <v>1</v>
      </c>
    </row>
    <row r="841" spans="1:3" x14ac:dyDescent="0.35">
      <c r="A841" s="470">
        <v>840</v>
      </c>
      <c r="B841" s="470">
        <v>0</v>
      </c>
      <c r="C841" s="470">
        <v>1</v>
      </c>
    </row>
    <row r="842" spans="1:3" x14ac:dyDescent="0.35">
      <c r="A842" s="470">
        <v>841</v>
      </c>
      <c r="B842" s="470">
        <v>0</v>
      </c>
      <c r="C842" s="470">
        <v>1</v>
      </c>
    </row>
    <row r="843" spans="1:3" x14ac:dyDescent="0.35">
      <c r="A843" s="470">
        <v>842</v>
      </c>
      <c r="B843" s="470">
        <v>0</v>
      </c>
      <c r="C843" s="470">
        <v>1</v>
      </c>
    </row>
    <row r="844" spans="1:3" x14ac:dyDescent="0.35">
      <c r="A844" s="470">
        <v>843</v>
      </c>
      <c r="B844" s="470">
        <v>0</v>
      </c>
      <c r="C844" s="470">
        <v>1</v>
      </c>
    </row>
    <row r="845" spans="1:3" x14ac:dyDescent="0.35">
      <c r="A845" s="470">
        <v>844</v>
      </c>
      <c r="B845" s="470">
        <v>0</v>
      </c>
      <c r="C845" s="470">
        <v>1</v>
      </c>
    </row>
    <row r="846" spans="1:3" x14ac:dyDescent="0.35">
      <c r="A846" s="470">
        <v>845</v>
      </c>
      <c r="B846" s="470">
        <v>0</v>
      </c>
      <c r="C846" s="470">
        <v>1</v>
      </c>
    </row>
    <row r="847" spans="1:3" x14ac:dyDescent="0.35">
      <c r="A847" s="470">
        <v>846</v>
      </c>
      <c r="B847" s="470">
        <v>0</v>
      </c>
      <c r="C847" s="470">
        <v>1</v>
      </c>
    </row>
    <row r="848" spans="1:3" x14ac:dyDescent="0.35">
      <c r="A848" s="470">
        <v>847</v>
      </c>
      <c r="B848" s="470">
        <v>0</v>
      </c>
      <c r="C848" s="470">
        <v>1</v>
      </c>
    </row>
    <row r="849" spans="1:3" x14ac:dyDescent="0.35">
      <c r="A849" s="470">
        <v>848</v>
      </c>
      <c r="B849" s="470">
        <v>0</v>
      </c>
      <c r="C849" s="470">
        <v>1</v>
      </c>
    </row>
    <row r="850" spans="1:3" x14ac:dyDescent="0.35">
      <c r="A850" s="470">
        <v>849</v>
      </c>
      <c r="B850" s="470">
        <v>0</v>
      </c>
      <c r="C850" s="470">
        <v>1</v>
      </c>
    </row>
    <row r="851" spans="1:3" x14ac:dyDescent="0.35">
      <c r="A851" s="470">
        <v>850</v>
      </c>
      <c r="B851" s="470">
        <v>0</v>
      </c>
      <c r="C851" s="470">
        <v>1</v>
      </c>
    </row>
    <row r="852" spans="1:3" x14ac:dyDescent="0.35">
      <c r="A852" s="470">
        <v>851</v>
      </c>
      <c r="B852" s="470">
        <v>0</v>
      </c>
      <c r="C852" s="470">
        <v>1</v>
      </c>
    </row>
    <row r="853" spans="1:3" x14ac:dyDescent="0.35">
      <c r="A853" s="470">
        <v>852</v>
      </c>
      <c r="B853" s="470">
        <v>0</v>
      </c>
      <c r="C853" s="470">
        <v>1</v>
      </c>
    </row>
    <row r="854" spans="1:3" x14ac:dyDescent="0.35">
      <c r="A854" s="470">
        <v>853</v>
      </c>
      <c r="B854" s="470">
        <v>0</v>
      </c>
      <c r="C854" s="470">
        <v>1</v>
      </c>
    </row>
    <row r="855" spans="1:3" x14ac:dyDescent="0.35">
      <c r="A855" s="470">
        <v>854</v>
      </c>
      <c r="B855" s="470">
        <v>0</v>
      </c>
      <c r="C855" s="470">
        <v>1</v>
      </c>
    </row>
    <row r="856" spans="1:3" x14ac:dyDescent="0.35">
      <c r="A856" s="470">
        <v>855</v>
      </c>
      <c r="B856" s="470">
        <v>0</v>
      </c>
      <c r="C856" s="470">
        <v>1</v>
      </c>
    </row>
    <row r="857" spans="1:3" x14ac:dyDescent="0.35">
      <c r="A857" s="470">
        <v>856</v>
      </c>
      <c r="B857" s="470">
        <v>0</v>
      </c>
      <c r="C857" s="470">
        <v>1</v>
      </c>
    </row>
    <row r="858" spans="1:3" x14ac:dyDescent="0.35">
      <c r="A858" s="470">
        <v>857</v>
      </c>
      <c r="B858" s="470">
        <v>0</v>
      </c>
      <c r="C858" s="470">
        <v>1</v>
      </c>
    </row>
    <row r="859" spans="1:3" x14ac:dyDescent="0.35">
      <c r="A859" s="470">
        <v>858</v>
      </c>
      <c r="B859" s="470">
        <v>0</v>
      </c>
      <c r="C859" s="470">
        <v>1</v>
      </c>
    </row>
    <row r="860" spans="1:3" x14ac:dyDescent="0.35">
      <c r="A860" s="470">
        <v>859</v>
      </c>
      <c r="B860" s="470">
        <v>0</v>
      </c>
      <c r="C860" s="470">
        <v>1</v>
      </c>
    </row>
    <row r="861" spans="1:3" x14ac:dyDescent="0.35">
      <c r="A861" s="470">
        <v>860</v>
      </c>
      <c r="B861" s="470">
        <v>0</v>
      </c>
      <c r="C861" s="470">
        <v>1</v>
      </c>
    </row>
    <row r="862" spans="1:3" x14ac:dyDescent="0.35">
      <c r="A862" s="470">
        <v>861</v>
      </c>
      <c r="B862" s="470">
        <v>0</v>
      </c>
      <c r="C862" s="470">
        <v>1</v>
      </c>
    </row>
    <row r="863" spans="1:3" x14ac:dyDescent="0.35">
      <c r="A863" s="470">
        <v>862</v>
      </c>
      <c r="B863" s="470">
        <v>0</v>
      </c>
      <c r="C863" s="470">
        <v>1</v>
      </c>
    </row>
    <row r="864" spans="1:3" x14ac:dyDescent="0.35">
      <c r="A864" s="470">
        <v>863</v>
      </c>
      <c r="B864" s="470">
        <v>0</v>
      </c>
      <c r="C864" s="470">
        <v>1</v>
      </c>
    </row>
    <row r="865" spans="1:3" x14ac:dyDescent="0.35">
      <c r="A865" s="470">
        <v>864</v>
      </c>
      <c r="B865" s="470">
        <v>0</v>
      </c>
      <c r="C865" s="470">
        <v>1</v>
      </c>
    </row>
    <row r="866" spans="1:3" x14ac:dyDescent="0.35">
      <c r="A866" s="470">
        <v>865</v>
      </c>
      <c r="B866" s="470">
        <v>0</v>
      </c>
      <c r="C866" s="470">
        <v>1</v>
      </c>
    </row>
    <row r="867" spans="1:3" x14ac:dyDescent="0.35">
      <c r="A867" s="470">
        <v>866</v>
      </c>
      <c r="B867" s="470">
        <v>0</v>
      </c>
      <c r="C867" s="470">
        <v>1</v>
      </c>
    </row>
    <row r="868" spans="1:3" x14ac:dyDescent="0.35">
      <c r="A868" s="470">
        <v>867</v>
      </c>
      <c r="B868" s="470">
        <v>0</v>
      </c>
      <c r="C868" s="470">
        <v>1</v>
      </c>
    </row>
    <row r="869" spans="1:3" x14ac:dyDescent="0.35">
      <c r="A869" s="470">
        <v>868</v>
      </c>
      <c r="B869" s="470">
        <v>0</v>
      </c>
      <c r="C869" s="470">
        <v>1</v>
      </c>
    </row>
    <row r="870" spans="1:3" x14ac:dyDescent="0.35">
      <c r="A870" s="470">
        <v>869</v>
      </c>
      <c r="B870" s="470">
        <v>0</v>
      </c>
      <c r="C870" s="470">
        <v>1</v>
      </c>
    </row>
    <row r="871" spans="1:3" x14ac:dyDescent="0.35">
      <c r="A871" s="470">
        <v>870</v>
      </c>
      <c r="B871" s="470">
        <v>0</v>
      </c>
      <c r="C871" s="470">
        <v>1</v>
      </c>
    </row>
    <row r="872" spans="1:3" x14ac:dyDescent="0.35">
      <c r="A872" s="470">
        <v>871</v>
      </c>
      <c r="B872" s="470">
        <v>0</v>
      </c>
      <c r="C872" s="470">
        <v>1</v>
      </c>
    </row>
    <row r="873" spans="1:3" x14ac:dyDescent="0.35">
      <c r="A873" s="470">
        <v>872</v>
      </c>
      <c r="B873" s="470">
        <v>0</v>
      </c>
      <c r="C873" s="470">
        <v>1</v>
      </c>
    </row>
    <row r="874" spans="1:3" x14ac:dyDescent="0.35">
      <c r="A874" s="470">
        <v>873</v>
      </c>
      <c r="B874" s="470">
        <v>0</v>
      </c>
      <c r="C874" s="470">
        <v>1</v>
      </c>
    </row>
    <row r="875" spans="1:3" x14ac:dyDescent="0.35">
      <c r="A875" s="470">
        <v>874</v>
      </c>
      <c r="B875" s="470">
        <v>0</v>
      </c>
      <c r="C875" s="470">
        <v>1</v>
      </c>
    </row>
    <row r="876" spans="1:3" x14ac:dyDescent="0.35">
      <c r="A876" s="470">
        <v>875</v>
      </c>
      <c r="B876" s="470">
        <v>0</v>
      </c>
      <c r="C876" s="470">
        <v>1</v>
      </c>
    </row>
    <row r="877" spans="1:3" x14ac:dyDescent="0.35">
      <c r="A877" s="470">
        <v>876</v>
      </c>
      <c r="B877" s="470">
        <v>0</v>
      </c>
      <c r="C877" s="470">
        <v>1</v>
      </c>
    </row>
    <row r="878" spans="1:3" x14ac:dyDescent="0.35">
      <c r="A878" s="470">
        <v>877</v>
      </c>
      <c r="B878" s="470">
        <v>0</v>
      </c>
      <c r="C878" s="470">
        <v>1</v>
      </c>
    </row>
    <row r="879" spans="1:3" x14ac:dyDescent="0.35">
      <c r="A879" s="470">
        <v>878</v>
      </c>
      <c r="B879" s="470">
        <v>0</v>
      </c>
      <c r="C879" s="470">
        <v>1</v>
      </c>
    </row>
    <row r="880" spans="1:3" x14ac:dyDescent="0.35">
      <c r="A880" s="470">
        <v>879</v>
      </c>
      <c r="B880" s="470">
        <v>0</v>
      </c>
      <c r="C880" s="470">
        <v>1</v>
      </c>
    </row>
    <row r="881" spans="1:3" x14ac:dyDescent="0.35">
      <c r="A881" s="470">
        <v>880</v>
      </c>
      <c r="B881" s="470">
        <v>0</v>
      </c>
      <c r="C881" s="470">
        <v>1</v>
      </c>
    </row>
    <row r="882" spans="1:3" x14ac:dyDescent="0.35">
      <c r="A882" s="470">
        <v>881</v>
      </c>
      <c r="B882" s="470">
        <v>0</v>
      </c>
      <c r="C882" s="470">
        <v>1</v>
      </c>
    </row>
    <row r="883" spans="1:3" x14ac:dyDescent="0.35">
      <c r="A883" s="470">
        <v>882</v>
      </c>
      <c r="B883" s="470">
        <v>0</v>
      </c>
      <c r="C883" s="470">
        <v>1</v>
      </c>
    </row>
    <row r="884" spans="1:3" x14ac:dyDescent="0.35">
      <c r="A884" s="470">
        <v>883</v>
      </c>
      <c r="B884" s="470">
        <v>0</v>
      </c>
      <c r="C884" s="470">
        <v>1</v>
      </c>
    </row>
    <row r="885" spans="1:3" x14ac:dyDescent="0.35">
      <c r="A885" s="470">
        <v>884</v>
      </c>
      <c r="B885" s="470">
        <v>0</v>
      </c>
      <c r="C885" s="470">
        <v>1</v>
      </c>
    </row>
    <row r="886" spans="1:3" x14ac:dyDescent="0.35">
      <c r="A886" s="470">
        <v>885</v>
      </c>
      <c r="B886" s="470">
        <v>0</v>
      </c>
      <c r="C886" s="470">
        <v>1</v>
      </c>
    </row>
    <row r="887" spans="1:3" x14ac:dyDescent="0.35">
      <c r="A887" s="470">
        <v>886</v>
      </c>
      <c r="B887" s="470">
        <v>0</v>
      </c>
      <c r="C887" s="470">
        <v>1</v>
      </c>
    </row>
    <row r="888" spans="1:3" x14ac:dyDescent="0.35">
      <c r="A888" s="470">
        <v>887</v>
      </c>
      <c r="B888" s="470">
        <v>0</v>
      </c>
      <c r="C888" s="470">
        <v>1</v>
      </c>
    </row>
    <row r="889" spans="1:3" x14ac:dyDescent="0.35">
      <c r="A889" s="470">
        <v>888</v>
      </c>
      <c r="B889" s="470">
        <v>0</v>
      </c>
      <c r="C889" s="470">
        <v>1</v>
      </c>
    </row>
    <row r="890" spans="1:3" x14ac:dyDescent="0.35">
      <c r="A890" s="470">
        <v>889</v>
      </c>
      <c r="B890" s="470">
        <v>0</v>
      </c>
      <c r="C890" s="470">
        <v>1</v>
      </c>
    </row>
    <row r="891" spans="1:3" x14ac:dyDescent="0.35">
      <c r="A891" s="470">
        <v>890</v>
      </c>
      <c r="B891" s="470">
        <v>0</v>
      </c>
      <c r="C891" s="470">
        <v>1</v>
      </c>
    </row>
    <row r="892" spans="1:3" x14ac:dyDescent="0.35">
      <c r="A892" s="470">
        <v>891</v>
      </c>
      <c r="B892" s="470">
        <v>0</v>
      </c>
      <c r="C892" s="470">
        <v>1</v>
      </c>
    </row>
    <row r="893" spans="1:3" x14ac:dyDescent="0.35">
      <c r="A893" s="470">
        <v>892</v>
      </c>
      <c r="B893" s="470">
        <v>0</v>
      </c>
      <c r="C893" s="470">
        <v>1</v>
      </c>
    </row>
    <row r="894" spans="1:3" x14ac:dyDescent="0.35">
      <c r="A894" s="470">
        <v>893</v>
      </c>
      <c r="B894" s="470">
        <v>0</v>
      </c>
      <c r="C894" s="470">
        <v>1</v>
      </c>
    </row>
    <row r="895" spans="1:3" x14ac:dyDescent="0.35">
      <c r="A895" s="470">
        <v>894</v>
      </c>
      <c r="B895" s="470">
        <v>0</v>
      </c>
      <c r="C895" s="470">
        <v>1</v>
      </c>
    </row>
    <row r="896" spans="1:3" x14ac:dyDescent="0.35">
      <c r="A896" s="470">
        <v>895</v>
      </c>
      <c r="B896" s="470">
        <v>0</v>
      </c>
      <c r="C896" s="470">
        <v>1</v>
      </c>
    </row>
    <row r="897" spans="1:3" x14ac:dyDescent="0.35">
      <c r="A897" s="470">
        <v>896</v>
      </c>
      <c r="B897" s="470">
        <v>0</v>
      </c>
      <c r="C897" s="470">
        <v>1</v>
      </c>
    </row>
    <row r="898" spans="1:3" x14ac:dyDescent="0.35">
      <c r="A898" s="470">
        <v>897</v>
      </c>
      <c r="B898" s="470">
        <v>0</v>
      </c>
      <c r="C898" s="470">
        <v>1</v>
      </c>
    </row>
    <row r="899" spans="1:3" x14ac:dyDescent="0.35">
      <c r="A899" s="470">
        <v>898</v>
      </c>
      <c r="B899" s="470">
        <v>0</v>
      </c>
      <c r="C899" s="470">
        <v>1</v>
      </c>
    </row>
    <row r="900" spans="1:3" x14ac:dyDescent="0.35">
      <c r="A900" s="470">
        <v>899</v>
      </c>
      <c r="B900" s="470">
        <v>0</v>
      </c>
      <c r="C900" s="470">
        <v>1</v>
      </c>
    </row>
    <row r="901" spans="1:3" x14ac:dyDescent="0.35">
      <c r="A901" s="470">
        <v>900</v>
      </c>
      <c r="B901" s="470">
        <v>0</v>
      </c>
      <c r="C901" s="470">
        <v>1</v>
      </c>
    </row>
    <row r="902" spans="1:3" x14ac:dyDescent="0.35">
      <c r="A902" s="470">
        <v>901</v>
      </c>
      <c r="B902" s="470">
        <v>0</v>
      </c>
      <c r="C902" s="470">
        <v>1</v>
      </c>
    </row>
    <row r="903" spans="1:3" x14ac:dyDescent="0.35">
      <c r="A903" s="470">
        <v>902</v>
      </c>
      <c r="B903" s="470">
        <v>0</v>
      </c>
      <c r="C903" s="470">
        <v>1</v>
      </c>
    </row>
    <row r="904" spans="1:3" x14ac:dyDescent="0.35">
      <c r="A904" s="470">
        <v>903</v>
      </c>
      <c r="B904" s="470">
        <v>0</v>
      </c>
      <c r="C904" s="470">
        <v>1</v>
      </c>
    </row>
    <row r="905" spans="1:3" x14ac:dyDescent="0.35">
      <c r="A905" s="470">
        <v>904</v>
      </c>
      <c r="B905" s="470">
        <v>0</v>
      </c>
      <c r="C905" s="470">
        <v>1</v>
      </c>
    </row>
    <row r="906" spans="1:3" x14ac:dyDescent="0.35">
      <c r="A906" s="470">
        <v>905</v>
      </c>
      <c r="B906" s="470">
        <v>0</v>
      </c>
      <c r="C906" s="470">
        <v>1</v>
      </c>
    </row>
    <row r="907" spans="1:3" x14ac:dyDescent="0.35">
      <c r="A907" s="470">
        <v>906</v>
      </c>
      <c r="B907" s="470">
        <v>0</v>
      </c>
      <c r="C907" s="470">
        <v>1</v>
      </c>
    </row>
    <row r="908" spans="1:3" x14ac:dyDescent="0.35">
      <c r="A908" s="470">
        <v>907</v>
      </c>
      <c r="B908" s="470">
        <v>0</v>
      </c>
      <c r="C908" s="470">
        <v>1</v>
      </c>
    </row>
    <row r="909" spans="1:3" x14ac:dyDescent="0.35">
      <c r="A909" s="470">
        <v>908</v>
      </c>
      <c r="B909" s="470">
        <v>0</v>
      </c>
      <c r="C909" s="470">
        <v>1</v>
      </c>
    </row>
    <row r="910" spans="1:3" x14ac:dyDescent="0.35">
      <c r="A910" s="470">
        <v>909</v>
      </c>
      <c r="B910" s="470">
        <v>0</v>
      </c>
      <c r="C910" s="470">
        <v>1</v>
      </c>
    </row>
    <row r="911" spans="1:3" x14ac:dyDescent="0.35">
      <c r="A911" s="470">
        <v>910</v>
      </c>
      <c r="B911" s="470">
        <v>0</v>
      </c>
      <c r="C911" s="470">
        <v>1</v>
      </c>
    </row>
    <row r="912" spans="1:3" x14ac:dyDescent="0.35">
      <c r="A912" s="470">
        <v>911</v>
      </c>
      <c r="B912" s="470">
        <v>0</v>
      </c>
      <c r="C912" s="470">
        <v>1</v>
      </c>
    </row>
    <row r="913" spans="1:3" x14ac:dyDescent="0.35">
      <c r="A913" s="470">
        <v>912</v>
      </c>
      <c r="B913" s="470">
        <v>0</v>
      </c>
      <c r="C913" s="470">
        <v>1</v>
      </c>
    </row>
    <row r="914" spans="1:3" x14ac:dyDescent="0.35">
      <c r="A914" s="470">
        <v>913</v>
      </c>
      <c r="B914" s="470">
        <v>0</v>
      </c>
      <c r="C914" s="470">
        <v>1</v>
      </c>
    </row>
    <row r="915" spans="1:3" x14ac:dyDescent="0.35">
      <c r="A915" s="470">
        <v>914</v>
      </c>
      <c r="B915" s="470">
        <v>0</v>
      </c>
      <c r="C915" s="470">
        <v>1</v>
      </c>
    </row>
    <row r="916" spans="1:3" x14ac:dyDescent="0.35">
      <c r="A916" s="470">
        <v>915</v>
      </c>
      <c r="B916" s="470">
        <v>0</v>
      </c>
      <c r="C916" s="470">
        <v>1</v>
      </c>
    </row>
    <row r="917" spans="1:3" x14ac:dyDescent="0.35">
      <c r="A917" s="470">
        <v>916</v>
      </c>
      <c r="B917" s="470">
        <v>0</v>
      </c>
      <c r="C917" s="470">
        <v>1</v>
      </c>
    </row>
    <row r="918" spans="1:3" x14ac:dyDescent="0.35">
      <c r="A918" s="470">
        <v>917</v>
      </c>
      <c r="B918" s="470">
        <v>0</v>
      </c>
      <c r="C918" s="470">
        <v>1</v>
      </c>
    </row>
    <row r="919" spans="1:3" x14ac:dyDescent="0.35">
      <c r="A919" s="470">
        <v>918</v>
      </c>
      <c r="B919" s="470">
        <v>0</v>
      </c>
      <c r="C919" s="470">
        <v>1</v>
      </c>
    </row>
    <row r="920" spans="1:3" x14ac:dyDescent="0.35">
      <c r="A920" s="470">
        <v>919</v>
      </c>
      <c r="B920" s="470">
        <v>0</v>
      </c>
      <c r="C920" s="470">
        <v>1</v>
      </c>
    </row>
    <row r="921" spans="1:3" x14ac:dyDescent="0.35">
      <c r="A921" s="470">
        <v>920</v>
      </c>
      <c r="B921" s="470">
        <v>0</v>
      </c>
      <c r="C921" s="470">
        <v>1</v>
      </c>
    </row>
    <row r="922" spans="1:3" x14ac:dyDescent="0.35">
      <c r="A922" s="470">
        <v>921</v>
      </c>
      <c r="B922" s="470">
        <v>0</v>
      </c>
      <c r="C922" s="470">
        <v>1</v>
      </c>
    </row>
    <row r="923" spans="1:3" x14ac:dyDescent="0.35">
      <c r="A923" s="470">
        <v>922</v>
      </c>
      <c r="B923" s="470">
        <v>0</v>
      </c>
      <c r="C923" s="470">
        <v>1</v>
      </c>
    </row>
    <row r="924" spans="1:3" x14ac:dyDescent="0.35">
      <c r="A924" s="470">
        <v>923</v>
      </c>
      <c r="B924" s="470">
        <v>0</v>
      </c>
      <c r="C924" s="470">
        <v>1</v>
      </c>
    </row>
    <row r="925" spans="1:3" x14ac:dyDescent="0.35">
      <c r="A925" s="470">
        <v>924</v>
      </c>
      <c r="B925" s="470">
        <v>0</v>
      </c>
      <c r="C925" s="470">
        <v>1</v>
      </c>
    </row>
    <row r="926" spans="1:3" x14ac:dyDescent="0.35">
      <c r="A926" s="470">
        <v>925</v>
      </c>
      <c r="B926" s="470">
        <v>0</v>
      </c>
      <c r="C926" s="470">
        <v>1</v>
      </c>
    </row>
    <row r="927" spans="1:3" x14ac:dyDescent="0.35">
      <c r="A927" s="470">
        <v>926</v>
      </c>
      <c r="B927" s="470">
        <v>0</v>
      </c>
      <c r="C927" s="470">
        <v>1</v>
      </c>
    </row>
    <row r="928" spans="1:3" x14ac:dyDescent="0.35">
      <c r="A928" s="470">
        <v>927</v>
      </c>
      <c r="B928" s="470">
        <v>0</v>
      </c>
      <c r="C928" s="470">
        <v>1</v>
      </c>
    </row>
    <row r="929" spans="1:3" x14ac:dyDescent="0.35">
      <c r="A929" s="470">
        <v>928</v>
      </c>
      <c r="B929" s="470">
        <v>0</v>
      </c>
      <c r="C929" s="470">
        <v>1</v>
      </c>
    </row>
    <row r="930" spans="1:3" x14ac:dyDescent="0.35">
      <c r="A930" s="470">
        <v>929</v>
      </c>
      <c r="B930" s="470">
        <v>0</v>
      </c>
      <c r="C930" s="470">
        <v>1</v>
      </c>
    </row>
    <row r="931" spans="1:3" x14ac:dyDescent="0.35">
      <c r="A931" s="470">
        <v>930</v>
      </c>
      <c r="B931" s="470">
        <v>0</v>
      </c>
      <c r="C931" s="470">
        <v>1</v>
      </c>
    </row>
    <row r="932" spans="1:3" x14ac:dyDescent="0.35">
      <c r="A932" s="470">
        <v>931</v>
      </c>
      <c r="B932" s="470">
        <v>0</v>
      </c>
      <c r="C932" s="470">
        <v>1</v>
      </c>
    </row>
    <row r="933" spans="1:3" x14ac:dyDescent="0.35">
      <c r="A933" s="470">
        <v>932</v>
      </c>
      <c r="B933" s="470">
        <v>0</v>
      </c>
      <c r="C933" s="470">
        <v>1</v>
      </c>
    </row>
    <row r="934" spans="1:3" x14ac:dyDescent="0.35">
      <c r="A934" s="470">
        <v>933</v>
      </c>
      <c r="B934" s="470">
        <v>0</v>
      </c>
      <c r="C934" s="470">
        <v>1</v>
      </c>
    </row>
    <row r="935" spans="1:3" x14ac:dyDescent="0.35">
      <c r="A935" s="470">
        <v>934</v>
      </c>
      <c r="B935" s="470">
        <v>0</v>
      </c>
      <c r="C935" s="470">
        <v>1</v>
      </c>
    </row>
    <row r="936" spans="1:3" x14ac:dyDescent="0.35">
      <c r="A936" s="470">
        <v>935</v>
      </c>
      <c r="B936" s="470">
        <v>0</v>
      </c>
      <c r="C936" s="470">
        <v>1</v>
      </c>
    </row>
    <row r="937" spans="1:3" x14ac:dyDescent="0.35">
      <c r="A937" s="470">
        <v>936</v>
      </c>
      <c r="B937" s="470">
        <v>0</v>
      </c>
      <c r="C937" s="470">
        <v>1</v>
      </c>
    </row>
    <row r="938" spans="1:3" x14ac:dyDescent="0.35">
      <c r="A938" s="470">
        <v>937</v>
      </c>
      <c r="B938" s="470">
        <v>0</v>
      </c>
      <c r="C938" s="470">
        <v>1</v>
      </c>
    </row>
    <row r="939" spans="1:3" x14ac:dyDescent="0.35">
      <c r="A939" s="470">
        <v>938</v>
      </c>
      <c r="B939" s="470">
        <v>0</v>
      </c>
      <c r="C939" s="470">
        <v>1</v>
      </c>
    </row>
    <row r="940" spans="1:3" x14ac:dyDescent="0.35">
      <c r="A940" s="470">
        <v>939</v>
      </c>
      <c r="B940" s="470">
        <v>0</v>
      </c>
      <c r="C940" s="470">
        <v>1</v>
      </c>
    </row>
    <row r="941" spans="1:3" x14ac:dyDescent="0.35">
      <c r="A941" s="470">
        <v>940</v>
      </c>
      <c r="B941" s="470">
        <v>0</v>
      </c>
      <c r="C941" s="470">
        <v>1</v>
      </c>
    </row>
    <row r="942" spans="1:3" x14ac:dyDescent="0.35">
      <c r="A942" s="470">
        <v>941</v>
      </c>
      <c r="B942" s="470">
        <v>0</v>
      </c>
      <c r="C942" s="470">
        <v>1</v>
      </c>
    </row>
    <row r="943" spans="1:3" x14ac:dyDescent="0.35">
      <c r="A943" s="470">
        <v>942</v>
      </c>
      <c r="B943" s="470">
        <v>0</v>
      </c>
      <c r="C943" s="470">
        <v>1</v>
      </c>
    </row>
    <row r="944" spans="1:3" x14ac:dyDescent="0.35">
      <c r="A944" s="470">
        <v>943</v>
      </c>
      <c r="B944" s="470">
        <v>0</v>
      </c>
      <c r="C944" s="470">
        <v>1</v>
      </c>
    </row>
    <row r="945" spans="1:3" x14ac:dyDescent="0.35">
      <c r="A945" s="470">
        <v>944</v>
      </c>
      <c r="B945" s="470">
        <v>0</v>
      </c>
      <c r="C945" s="470">
        <v>1</v>
      </c>
    </row>
    <row r="946" spans="1:3" x14ac:dyDescent="0.35">
      <c r="A946" s="470">
        <v>945</v>
      </c>
      <c r="B946" s="470">
        <v>0</v>
      </c>
      <c r="C946" s="470">
        <v>1</v>
      </c>
    </row>
    <row r="947" spans="1:3" x14ac:dyDescent="0.35">
      <c r="A947" s="470">
        <v>946</v>
      </c>
      <c r="B947" s="470">
        <v>0</v>
      </c>
      <c r="C947" s="470">
        <v>1</v>
      </c>
    </row>
    <row r="948" spans="1:3" x14ac:dyDescent="0.35">
      <c r="A948" s="470">
        <v>947</v>
      </c>
      <c r="B948" s="470">
        <v>0</v>
      </c>
      <c r="C948" s="470">
        <v>1</v>
      </c>
    </row>
    <row r="949" spans="1:3" x14ac:dyDescent="0.35">
      <c r="A949" s="470">
        <v>948</v>
      </c>
      <c r="B949" s="470">
        <v>0</v>
      </c>
      <c r="C949" s="470">
        <v>1</v>
      </c>
    </row>
    <row r="950" spans="1:3" x14ac:dyDescent="0.35">
      <c r="A950" s="470">
        <v>949</v>
      </c>
      <c r="B950" s="470">
        <v>0</v>
      </c>
      <c r="C950" s="470">
        <v>1</v>
      </c>
    </row>
    <row r="951" spans="1:3" x14ac:dyDescent="0.35">
      <c r="A951" s="470">
        <v>950</v>
      </c>
      <c r="B951" s="470">
        <v>0</v>
      </c>
      <c r="C951" s="470">
        <v>1</v>
      </c>
    </row>
    <row r="952" spans="1:3" x14ac:dyDescent="0.35">
      <c r="A952" s="470">
        <v>951</v>
      </c>
      <c r="B952" s="470">
        <v>0</v>
      </c>
      <c r="C952" s="470">
        <v>1</v>
      </c>
    </row>
    <row r="953" spans="1:3" x14ac:dyDescent="0.35">
      <c r="A953" s="470">
        <v>952</v>
      </c>
      <c r="B953" s="470">
        <v>0</v>
      </c>
      <c r="C953" s="470">
        <v>1</v>
      </c>
    </row>
    <row r="954" spans="1:3" x14ac:dyDescent="0.35">
      <c r="A954" s="470">
        <v>953</v>
      </c>
      <c r="B954" s="470">
        <v>0</v>
      </c>
      <c r="C954" s="470">
        <v>1</v>
      </c>
    </row>
    <row r="955" spans="1:3" x14ac:dyDescent="0.35">
      <c r="A955" s="470">
        <v>954</v>
      </c>
      <c r="B955" s="470">
        <v>0</v>
      </c>
      <c r="C955" s="470">
        <v>1</v>
      </c>
    </row>
    <row r="956" spans="1:3" x14ac:dyDescent="0.35">
      <c r="A956" s="470">
        <v>955</v>
      </c>
      <c r="B956" s="470">
        <v>0</v>
      </c>
      <c r="C956" s="470">
        <v>1</v>
      </c>
    </row>
    <row r="957" spans="1:3" x14ac:dyDescent="0.35">
      <c r="A957" s="470">
        <v>956</v>
      </c>
      <c r="B957" s="470">
        <v>0</v>
      </c>
      <c r="C957" s="470">
        <v>1</v>
      </c>
    </row>
    <row r="958" spans="1:3" x14ac:dyDescent="0.35">
      <c r="A958" s="470">
        <v>957</v>
      </c>
      <c r="B958" s="470">
        <v>0</v>
      </c>
      <c r="C958" s="470">
        <v>1</v>
      </c>
    </row>
    <row r="959" spans="1:3" x14ac:dyDescent="0.35">
      <c r="A959" s="470">
        <v>958</v>
      </c>
      <c r="B959" s="470">
        <v>0</v>
      </c>
      <c r="C959" s="470">
        <v>1</v>
      </c>
    </row>
    <row r="960" spans="1:3" x14ac:dyDescent="0.35">
      <c r="A960" s="470">
        <v>959</v>
      </c>
      <c r="B960" s="470">
        <v>0</v>
      </c>
      <c r="C960" s="470">
        <v>1</v>
      </c>
    </row>
    <row r="961" spans="1:3" x14ac:dyDescent="0.35">
      <c r="A961" s="470">
        <v>960</v>
      </c>
      <c r="B961" s="470">
        <v>0</v>
      </c>
      <c r="C961" s="470">
        <v>1</v>
      </c>
    </row>
    <row r="962" spans="1:3" x14ac:dyDescent="0.35">
      <c r="A962" s="470">
        <v>961</v>
      </c>
      <c r="B962" s="470">
        <v>0</v>
      </c>
      <c r="C962" s="470">
        <v>1</v>
      </c>
    </row>
    <row r="963" spans="1:3" x14ac:dyDescent="0.35">
      <c r="A963" s="470">
        <v>962</v>
      </c>
      <c r="B963" s="470">
        <v>0</v>
      </c>
      <c r="C963" s="470">
        <v>1</v>
      </c>
    </row>
    <row r="964" spans="1:3" x14ac:dyDescent="0.35">
      <c r="A964" s="470">
        <v>963</v>
      </c>
      <c r="B964" s="470">
        <v>0</v>
      </c>
      <c r="C964" s="470">
        <v>1</v>
      </c>
    </row>
    <row r="965" spans="1:3" x14ac:dyDescent="0.35">
      <c r="A965" s="470">
        <v>964</v>
      </c>
      <c r="B965" s="470">
        <v>0</v>
      </c>
      <c r="C965" s="470">
        <v>1</v>
      </c>
    </row>
    <row r="966" spans="1:3" x14ac:dyDescent="0.35">
      <c r="A966" s="470">
        <v>965</v>
      </c>
      <c r="B966" s="470">
        <v>0</v>
      </c>
      <c r="C966" s="470">
        <v>1</v>
      </c>
    </row>
    <row r="967" spans="1:3" x14ac:dyDescent="0.35">
      <c r="A967" s="470">
        <v>966</v>
      </c>
      <c r="B967" s="470">
        <v>0</v>
      </c>
      <c r="C967" s="470">
        <v>1</v>
      </c>
    </row>
    <row r="968" spans="1:3" x14ac:dyDescent="0.35">
      <c r="A968" s="470">
        <v>967</v>
      </c>
      <c r="B968" s="470">
        <v>0</v>
      </c>
      <c r="C968" s="470">
        <v>1</v>
      </c>
    </row>
    <row r="969" spans="1:3" x14ac:dyDescent="0.35">
      <c r="A969" s="470">
        <v>968</v>
      </c>
      <c r="B969" s="470">
        <v>0</v>
      </c>
      <c r="C969" s="470">
        <v>1</v>
      </c>
    </row>
    <row r="970" spans="1:3" x14ac:dyDescent="0.35">
      <c r="A970" s="470">
        <v>969</v>
      </c>
      <c r="B970" s="470">
        <v>0</v>
      </c>
      <c r="C970" s="470">
        <v>1</v>
      </c>
    </row>
    <row r="971" spans="1:3" x14ac:dyDescent="0.35">
      <c r="A971" s="470">
        <v>970</v>
      </c>
      <c r="B971" s="470">
        <v>0</v>
      </c>
      <c r="C971" s="470">
        <v>1</v>
      </c>
    </row>
    <row r="972" spans="1:3" x14ac:dyDescent="0.35">
      <c r="A972" s="470">
        <v>971</v>
      </c>
      <c r="B972" s="470">
        <v>0</v>
      </c>
      <c r="C972" s="470">
        <v>1</v>
      </c>
    </row>
    <row r="973" spans="1:3" x14ac:dyDescent="0.35">
      <c r="A973" s="470">
        <v>972</v>
      </c>
      <c r="B973" s="470">
        <v>0</v>
      </c>
      <c r="C973" s="470">
        <v>1</v>
      </c>
    </row>
    <row r="974" spans="1:3" x14ac:dyDescent="0.35">
      <c r="A974" s="470">
        <v>973</v>
      </c>
      <c r="B974" s="470">
        <v>0</v>
      </c>
      <c r="C974" s="470">
        <v>1</v>
      </c>
    </row>
    <row r="975" spans="1:3" x14ac:dyDescent="0.35">
      <c r="A975" s="470">
        <v>974</v>
      </c>
      <c r="B975" s="470">
        <v>0</v>
      </c>
      <c r="C975" s="470">
        <v>1</v>
      </c>
    </row>
    <row r="976" spans="1:3" x14ac:dyDescent="0.35">
      <c r="A976" s="470">
        <v>975</v>
      </c>
      <c r="B976" s="470">
        <v>0</v>
      </c>
      <c r="C976" s="470">
        <v>1</v>
      </c>
    </row>
    <row r="977" spans="1:3" x14ac:dyDescent="0.35">
      <c r="A977" s="470">
        <v>976</v>
      </c>
      <c r="B977" s="470">
        <v>0</v>
      </c>
      <c r="C977" s="470">
        <v>1</v>
      </c>
    </row>
    <row r="978" spans="1:3" x14ac:dyDescent="0.35">
      <c r="A978" s="470">
        <v>977</v>
      </c>
      <c r="B978" s="470">
        <v>0</v>
      </c>
      <c r="C978" s="470">
        <v>1</v>
      </c>
    </row>
    <row r="979" spans="1:3" x14ac:dyDescent="0.35">
      <c r="A979" s="470">
        <v>978</v>
      </c>
      <c r="B979" s="470">
        <v>0</v>
      </c>
      <c r="C979" s="470">
        <v>1</v>
      </c>
    </row>
    <row r="980" spans="1:3" x14ac:dyDescent="0.35">
      <c r="A980" s="470">
        <v>979</v>
      </c>
      <c r="B980" s="470">
        <v>0</v>
      </c>
      <c r="C980" s="470">
        <v>1</v>
      </c>
    </row>
    <row r="981" spans="1:3" x14ac:dyDescent="0.35">
      <c r="A981" s="470">
        <v>980</v>
      </c>
      <c r="B981" s="470">
        <v>0</v>
      </c>
      <c r="C981" s="470">
        <v>1</v>
      </c>
    </row>
    <row r="982" spans="1:3" x14ac:dyDescent="0.35">
      <c r="A982" s="470">
        <v>981</v>
      </c>
      <c r="B982" s="470">
        <v>0</v>
      </c>
      <c r="C982" s="470">
        <v>1</v>
      </c>
    </row>
    <row r="983" spans="1:3" x14ac:dyDescent="0.35">
      <c r="A983" s="470">
        <v>982</v>
      </c>
      <c r="B983" s="470">
        <v>0</v>
      </c>
      <c r="C983" s="470">
        <v>1</v>
      </c>
    </row>
    <row r="984" spans="1:3" x14ac:dyDescent="0.35">
      <c r="A984" s="470">
        <v>983</v>
      </c>
      <c r="B984" s="470">
        <v>0</v>
      </c>
      <c r="C984" s="470">
        <v>1</v>
      </c>
    </row>
    <row r="985" spans="1:3" x14ac:dyDescent="0.35">
      <c r="A985" s="470">
        <v>984</v>
      </c>
      <c r="B985" s="470">
        <v>0</v>
      </c>
      <c r="C985" s="470">
        <v>1</v>
      </c>
    </row>
    <row r="986" spans="1:3" x14ac:dyDescent="0.35">
      <c r="A986" s="470">
        <v>985</v>
      </c>
      <c r="B986" s="470">
        <v>0</v>
      </c>
      <c r="C986" s="470">
        <v>1</v>
      </c>
    </row>
    <row r="987" spans="1:3" x14ac:dyDescent="0.35">
      <c r="A987" s="470">
        <v>986</v>
      </c>
      <c r="B987" s="470">
        <v>0</v>
      </c>
      <c r="C987" s="470">
        <v>1</v>
      </c>
    </row>
    <row r="988" spans="1:3" x14ac:dyDescent="0.35">
      <c r="A988" s="470">
        <v>987</v>
      </c>
      <c r="B988" s="470">
        <v>0</v>
      </c>
      <c r="C988" s="470">
        <v>1</v>
      </c>
    </row>
    <row r="989" spans="1:3" x14ac:dyDescent="0.35">
      <c r="A989" s="470">
        <v>988</v>
      </c>
      <c r="B989" s="470">
        <v>0</v>
      </c>
      <c r="C989" s="470">
        <v>1</v>
      </c>
    </row>
    <row r="990" spans="1:3" x14ac:dyDescent="0.35">
      <c r="A990" s="470">
        <v>989</v>
      </c>
      <c r="B990" s="470">
        <v>0</v>
      </c>
      <c r="C990" s="470">
        <v>1</v>
      </c>
    </row>
    <row r="991" spans="1:3" x14ac:dyDescent="0.35">
      <c r="A991" s="470">
        <v>990</v>
      </c>
      <c r="B991" s="470">
        <v>0</v>
      </c>
      <c r="C991" s="470">
        <v>1</v>
      </c>
    </row>
    <row r="992" spans="1:3" x14ac:dyDescent="0.35">
      <c r="A992" s="470">
        <v>991</v>
      </c>
      <c r="B992" s="470">
        <v>0</v>
      </c>
      <c r="C992" s="470">
        <v>1</v>
      </c>
    </row>
    <row r="993" spans="1:3" x14ac:dyDescent="0.35">
      <c r="A993" s="470">
        <v>992</v>
      </c>
      <c r="B993" s="470">
        <v>0</v>
      </c>
      <c r="C993" s="470">
        <v>1</v>
      </c>
    </row>
    <row r="994" spans="1:3" x14ac:dyDescent="0.35">
      <c r="A994" s="470">
        <v>993</v>
      </c>
      <c r="B994" s="470">
        <v>0</v>
      </c>
      <c r="C994" s="470">
        <v>1</v>
      </c>
    </row>
    <row r="995" spans="1:3" x14ac:dyDescent="0.35">
      <c r="A995" s="470">
        <v>994</v>
      </c>
      <c r="B995" s="470">
        <v>0</v>
      </c>
      <c r="C995" s="470">
        <v>1</v>
      </c>
    </row>
    <row r="996" spans="1:3" x14ac:dyDescent="0.35">
      <c r="A996" s="470">
        <v>995</v>
      </c>
      <c r="B996" s="470">
        <v>0</v>
      </c>
      <c r="C996" s="470">
        <v>1</v>
      </c>
    </row>
    <row r="997" spans="1:3" x14ac:dyDescent="0.35">
      <c r="A997" s="470">
        <v>996</v>
      </c>
      <c r="B997" s="470">
        <v>0</v>
      </c>
      <c r="C997" s="470">
        <v>1</v>
      </c>
    </row>
    <row r="998" spans="1:3" x14ac:dyDescent="0.35">
      <c r="A998" s="470">
        <v>997</v>
      </c>
      <c r="B998" s="470">
        <v>0</v>
      </c>
      <c r="C998" s="470">
        <v>1</v>
      </c>
    </row>
    <row r="999" spans="1:3" x14ac:dyDescent="0.35">
      <c r="A999" s="470">
        <v>998</v>
      </c>
      <c r="B999" s="470">
        <v>0</v>
      </c>
      <c r="C999" s="470">
        <v>1</v>
      </c>
    </row>
    <row r="1000" spans="1:3" x14ac:dyDescent="0.35">
      <c r="A1000" s="470">
        <v>999</v>
      </c>
      <c r="B1000" s="470">
        <v>0</v>
      </c>
      <c r="C1000" s="470">
        <v>1</v>
      </c>
    </row>
    <row r="1001" spans="1:3" x14ac:dyDescent="0.35">
      <c r="A1001" s="470">
        <v>1000</v>
      </c>
      <c r="B1001" s="470">
        <v>0</v>
      </c>
      <c r="C1001" s="470">
        <v>1</v>
      </c>
    </row>
    <row r="1002" spans="1:3" x14ac:dyDescent="0.35">
      <c r="A1002" s="470">
        <v>1001</v>
      </c>
      <c r="B1002" s="470">
        <v>0</v>
      </c>
      <c r="C1002" s="470">
        <v>1</v>
      </c>
    </row>
    <row r="1003" spans="1:3" x14ac:dyDescent="0.35">
      <c r="A1003" s="470">
        <v>1002</v>
      </c>
      <c r="B1003" s="470">
        <v>0</v>
      </c>
      <c r="C1003" s="470">
        <v>1</v>
      </c>
    </row>
    <row r="1004" spans="1:3" x14ac:dyDescent="0.35">
      <c r="A1004" s="470">
        <v>1003</v>
      </c>
      <c r="B1004" s="470">
        <v>0</v>
      </c>
      <c r="C1004" s="470">
        <v>1</v>
      </c>
    </row>
    <row r="1005" spans="1:3" x14ac:dyDescent="0.35">
      <c r="A1005" s="470">
        <v>1004</v>
      </c>
      <c r="B1005" s="470">
        <v>0</v>
      </c>
      <c r="C1005" s="470">
        <v>1</v>
      </c>
    </row>
    <row r="1006" spans="1:3" x14ac:dyDescent="0.35">
      <c r="A1006" s="470">
        <v>1005</v>
      </c>
      <c r="B1006" s="470">
        <v>0</v>
      </c>
      <c r="C1006" s="470">
        <v>1</v>
      </c>
    </row>
    <row r="1007" spans="1:3" x14ac:dyDescent="0.35">
      <c r="A1007" s="470">
        <v>1006</v>
      </c>
      <c r="B1007" s="470">
        <v>0</v>
      </c>
      <c r="C1007" s="470">
        <v>1</v>
      </c>
    </row>
    <row r="1008" spans="1:3" x14ac:dyDescent="0.35">
      <c r="A1008" s="470">
        <v>1007</v>
      </c>
      <c r="B1008" s="470">
        <v>0</v>
      </c>
      <c r="C1008" s="470">
        <v>1</v>
      </c>
    </row>
    <row r="1009" spans="1:3" x14ac:dyDescent="0.35">
      <c r="A1009" s="470">
        <v>1008</v>
      </c>
      <c r="B1009" s="470">
        <v>0</v>
      </c>
      <c r="C1009" s="470">
        <v>1</v>
      </c>
    </row>
    <row r="1010" spans="1:3" x14ac:dyDescent="0.35">
      <c r="A1010" s="470">
        <v>1009</v>
      </c>
      <c r="B1010" s="470">
        <v>0</v>
      </c>
      <c r="C1010" s="470">
        <v>1</v>
      </c>
    </row>
    <row r="1011" spans="1:3" x14ac:dyDescent="0.35">
      <c r="A1011" s="470">
        <v>1010</v>
      </c>
      <c r="B1011" s="470">
        <v>0</v>
      </c>
      <c r="C1011" s="470">
        <v>1</v>
      </c>
    </row>
    <row r="1012" spans="1:3" x14ac:dyDescent="0.35">
      <c r="A1012" s="470">
        <v>1011</v>
      </c>
      <c r="B1012" s="470">
        <v>0</v>
      </c>
      <c r="C1012" s="470">
        <v>1</v>
      </c>
    </row>
    <row r="1013" spans="1:3" x14ac:dyDescent="0.35">
      <c r="A1013" s="470">
        <v>1012</v>
      </c>
      <c r="B1013" s="470">
        <v>0</v>
      </c>
      <c r="C1013" s="470">
        <v>1</v>
      </c>
    </row>
    <row r="1014" spans="1:3" x14ac:dyDescent="0.35">
      <c r="A1014" s="470">
        <v>1013</v>
      </c>
      <c r="B1014" s="470">
        <v>0</v>
      </c>
      <c r="C1014" s="470">
        <v>1</v>
      </c>
    </row>
    <row r="1015" spans="1:3" x14ac:dyDescent="0.35">
      <c r="A1015" s="470">
        <v>1014</v>
      </c>
      <c r="B1015" s="470">
        <v>0</v>
      </c>
      <c r="C1015" s="470">
        <v>1</v>
      </c>
    </row>
    <row r="1016" spans="1:3" x14ac:dyDescent="0.35">
      <c r="A1016" s="470">
        <v>1015</v>
      </c>
      <c r="B1016" s="470">
        <v>0</v>
      </c>
      <c r="C1016" s="470">
        <v>1</v>
      </c>
    </row>
    <row r="1017" spans="1:3" x14ac:dyDescent="0.35">
      <c r="A1017" s="470">
        <v>1016</v>
      </c>
      <c r="B1017" s="470">
        <v>0</v>
      </c>
      <c r="C1017" s="470">
        <v>1</v>
      </c>
    </row>
    <row r="1018" spans="1:3" x14ac:dyDescent="0.35">
      <c r="A1018" s="470">
        <v>1017</v>
      </c>
      <c r="B1018" s="470">
        <v>0</v>
      </c>
      <c r="C1018" s="470">
        <v>1</v>
      </c>
    </row>
    <row r="1019" spans="1:3" x14ac:dyDescent="0.35">
      <c r="A1019" s="470">
        <v>1018</v>
      </c>
      <c r="B1019" s="470">
        <v>0</v>
      </c>
      <c r="C1019" s="470">
        <v>1</v>
      </c>
    </row>
    <row r="1020" spans="1:3" x14ac:dyDescent="0.35">
      <c r="A1020" s="470">
        <v>1019</v>
      </c>
      <c r="B1020" s="470">
        <v>0</v>
      </c>
      <c r="C1020" s="470">
        <v>1</v>
      </c>
    </row>
    <row r="1021" spans="1:3" x14ac:dyDescent="0.35">
      <c r="A1021" s="470">
        <v>1020</v>
      </c>
      <c r="B1021" s="470">
        <v>0</v>
      </c>
      <c r="C1021" s="470">
        <v>1</v>
      </c>
    </row>
    <row r="1022" spans="1:3" x14ac:dyDescent="0.35">
      <c r="A1022" s="470">
        <v>1021</v>
      </c>
      <c r="B1022" s="470">
        <v>0</v>
      </c>
      <c r="C1022" s="470">
        <v>1</v>
      </c>
    </row>
    <row r="1023" spans="1:3" x14ac:dyDescent="0.35">
      <c r="A1023" s="470">
        <v>1022</v>
      </c>
      <c r="B1023" s="470">
        <v>0</v>
      </c>
      <c r="C1023" s="470">
        <v>1</v>
      </c>
    </row>
    <row r="1024" spans="1:3" x14ac:dyDescent="0.35">
      <c r="A1024" s="470">
        <v>1023</v>
      </c>
      <c r="B1024" s="470">
        <v>0</v>
      </c>
      <c r="C1024" s="470">
        <v>1</v>
      </c>
    </row>
    <row r="1025" spans="1:3" x14ac:dyDescent="0.35">
      <c r="A1025" s="470">
        <v>1024</v>
      </c>
      <c r="B1025" s="470">
        <v>0</v>
      </c>
      <c r="C1025" s="470">
        <v>1</v>
      </c>
    </row>
    <row r="1026" spans="1:3" x14ac:dyDescent="0.35">
      <c r="A1026" s="470">
        <v>1025</v>
      </c>
      <c r="B1026" s="470">
        <v>0</v>
      </c>
      <c r="C1026" s="470">
        <v>1</v>
      </c>
    </row>
    <row r="1027" spans="1:3" x14ac:dyDescent="0.35">
      <c r="A1027" s="470">
        <v>1026</v>
      </c>
      <c r="B1027" s="470">
        <v>0</v>
      </c>
      <c r="C1027" s="470">
        <v>1</v>
      </c>
    </row>
    <row r="1028" spans="1:3" x14ac:dyDescent="0.35">
      <c r="A1028" s="470">
        <v>1027</v>
      </c>
      <c r="B1028" s="470">
        <v>0</v>
      </c>
      <c r="C1028" s="470">
        <v>1</v>
      </c>
    </row>
    <row r="1029" spans="1:3" x14ac:dyDescent="0.35">
      <c r="A1029" s="470">
        <v>1028</v>
      </c>
      <c r="B1029" s="470">
        <v>0</v>
      </c>
      <c r="C1029" s="470">
        <v>1</v>
      </c>
    </row>
    <row r="1030" spans="1:3" x14ac:dyDescent="0.35">
      <c r="A1030" s="470">
        <v>1029</v>
      </c>
      <c r="B1030" s="470">
        <v>0</v>
      </c>
      <c r="C1030" s="470">
        <v>1</v>
      </c>
    </row>
    <row r="1031" spans="1:3" x14ac:dyDescent="0.35">
      <c r="A1031" s="470">
        <v>1030</v>
      </c>
      <c r="B1031" s="470">
        <v>0</v>
      </c>
      <c r="C1031" s="470">
        <v>1</v>
      </c>
    </row>
    <row r="1032" spans="1:3" x14ac:dyDescent="0.35">
      <c r="A1032" s="470">
        <v>1031</v>
      </c>
      <c r="B1032" s="470">
        <v>0</v>
      </c>
      <c r="C1032" s="470">
        <v>1</v>
      </c>
    </row>
    <row r="1033" spans="1:3" x14ac:dyDescent="0.35">
      <c r="A1033" s="470">
        <v>1032</v>
      </c>
      <c r="B1033" s="470">
        <v>0</v>
      </c>
      <c r="C1033" s="470">
        <v>1</v>
      </c>
    </row>
    <row r="1034" spans="1:3" x14ac:dyDescent="0.35">
      <c r="A1034" s="470">
        <v>1033</v>
      </c>
      <c r="B1034" s="470">
        <v>0</v>
      </c>
      <c r="C1034" s="470">
        <v>1</v>
      </c>
    </row>
    <row r="1035" spans="1:3" x14ac:dyDescent="0.35">
      <c r="A1035" s="470">
        <v>1034</v>
      </c>
      <c r="B1035" s="470">
        <v>0</v>
      </c>
      <c r="C1035" s="470">
        <v>1</v>
      </c>
    </row>
    <row r="1036" spans="1:3" x14ac:dyDescent="0.35">
      <c r="A1036" s="470">
        <v>1035</v>
      </c>
      <c r="B1036" s="470">
        <v>0</v>
      </c>
      <c r="C1036" s="470">
        <v>1</v>
      </c>
    </row>
    <row r="1037" spans="1:3" x14ac:dyDescent="0.35">
      <c r="A1037" s="470">
        <v>1036</v>
      </c>
      <c r="B1037" s="470">
        <v>0</v>
      </c>
      <c r="C1037" s="470">
        <v>1</v>
      </c>
    </row>
    <row r="1038" spans="1:3" x14ac:dyDescent="0.35">
      <c r="A1038" s="470">
        <v>1037</v>
      </c>
      <c r="B1038" s="470">
        <v>0</v>
      </c>
      <c r="C1038" s="470">
        <v>1</v>
      </c>
    </row>
    <row r="1039" spans="1:3" x14ac:dyDescent="0.35">
      <c r="A1039" s="470">
        <v>1038</v>
      </c>
      <c r="B1039" s="470">
        <v>0</v>
      </c>
      <c r="C1039" s="470">
        <v>1</v>
      </c>
    </row>
    <row r="1040" spans="1:3" x14ac:dyDescent="0.35">
      <c r="A1040" s="470">
        <v>1039</v>
      </c>
      <c r="B1040" s="470">
        <v>0</v>
      </c>
      <c r="C1040" s="470">
        <v>1</v>
      </c>
    </row>
    <row r="1041" spans="1:3" x14ac:dyDescent="0.35">
      <c r="A1041" s="470">
        <v>1040</v>
      </c>
      <c r="B1041" s="470">
        <v>0</v>
      </c>
      <c r="C1041" s="470">
        <v>1</v>
      </c>
    </row>
    <row r="1042" spans="1:3" x14ac:dyDescent="0.35">
      <c r="A1042" s="470">
        <v>1041</v>
      </c>
      <c r="B1042" s="470">
        <v>0</v>
      </c>
      <c r="C1042" s="470">
        <v>1</v>
      </c>
    </row>
    <row r="1043" spans="1:3" x14ac:dyDescent="0.35">
      <c r="A1043" s="470">
        <v>1042</v>
      </c>
      <c r="B1043" s="470">
        <v>0</v>
      </c>
      <c r="C1043" s="470">
        <v>1</v>
      </c>
    </row>
    <row r="1044" spans="1:3" x14ac:dyDescent="0.35">
      <c r="A1044" s="470">
        <v>1043</v>
      </c>
      <c r="B1044" s="470">
        <v>0</v>
      </c>
      <c r="C1044" s="470">
        <v>1</v>
      </c>
    </row>
    <row r="1045" spans="1:3" x14ac:dyDescent="0.35">
      <c r="A1045" s="470">
        <v>1044</v>
      </c>
      <c r="B1045" s="470">
        <v>0</v>
      </c>
      <c r="C1045" s="470">
        <v>1</v>
      </c>
    </row>
    <row r="1046" spans="1:3" x14ac:dyDescent="0.35">
      <c r="A1046" s="470">
        <v>1045</v>
      </c>
      <c r="B1046" s="470">
        <v>0</v>
      </c>
      <c r="C1046" s="470">
        <v>1</v>
      </c>
    </row>
    <row r="1047" spans="1:3" x14ac:dyDescent="0.35">
      <c r="A1047" s="470">
        <v>1046</v>
      </c>
      <c r="B1047" s="470">
        <v>0</v>
      </c>
      <c r="C1047" s="470">
        <v>1</v>
      </c>
    </row>
    <row r="1048" spans="1:3" x14ac:dyDescent="0.35">
      <c r="A1048" s="470">
        <v>1047</v>
      </c>
      <c r="B1048" s="470">
        <v>0</v>
      </c>
      <c r="C1048" s="470">
        <v>1</v>
      </c>
    </row>
    <row r="1049" spans="1:3" x14ac:dyDescent="0.35">
      <c r="A1049" s="470">
        <v>1048</v>
      </c>
      <c r="B1049" s="470">
        <v>0</v>
      </c>
      <c r="C1049" s="470">
        <v>1</v>
      </c>
    </row>
    <row r="1050" spans="1:3" x14ac:dyDescent="0.35">
      <c r="A1050" s="470">
        <v>1049</v>
      </c>
      <c r="B1050" s="470">
        <v>0</v>
      </c>
      <c r="C1050" s="470">
        <v>1</v>
      </c>
    </row>
    <row r="1051" spans="1:3" x14ac:dyDescent="0.35">
      <c r="A1051" s="470">
        <v>1050</v>
      </c>
      <c r="B1051" s="470">
        <v>0</v>
      </c>
      <c r="C1051" s="470">
        <v>1</v>
      </c>
    </row>
    <row r="1052" spans="1:3" x14ac:dyDescent="0.35">
      <c r="A1052" s="470">
        <v>1051</v>
      </c>
      <c r="B1052" s="470">
        <v>0</v>
      </c>
      <c r="C1052" s="470">
        <v>1</v>
      </c>
    </row>
    <row r="1053" spans="1:3" x14ac:dyDescent="0.35">
      <c r="A1053" s="470">
        <v>1052</v>
      </c>
      <c r="B1053" s="470">
        <v>0</v>
      </c>
      <c r="C1053" s="470">
        <v>1</v>
      </c>
    </row>
    <row r="1054" spans="1:3" x14ac:dyDescent="0.35">
      <c r="A1054" s="470">
        <v>1053</v>
      </c>
      <c r="B1054" s="470">
        <v>0</v>
      </c>
      <c r="C1054" s="470">
        <v>1</v>
      </c>
    </row>
    <row r="1055" spans="1:3" x14ac:dyDescent="0.35">
      <c r="A1055" s="470">
        <v>1054</v>
      </c>
      <c r="B1055" s="470">
        <v>0</v>
      </c>
      <c r="C1055" s="470">
        <v>1</v>
      </c>
    </row>
    <row r="1056" spans="1:3" x14ac:dyDescent="0.35">
      <c r="A1056" s="470">
        <v>1055</v>
      </c>
      <c r="B1056" s="470">
        <v>0</v>
      </c>
      <c r="C1056" s="470">
        <v>1</v>
      </c>
    </row>
    <row r="1057" spans="1:3" x14ac:dyDescent="0.35">
      <c r="A1057" s="470">
        <v>1056</v>
      </c>
      <c r="B1057" s="470">
        <v>0</v>
      </c>
      <c r="C1057" s="470">
        <v>1</v>
      </c>
    </row>
    <row r="1058" spans="1:3" x14ac:dyDescent="0.35">
      <c r="A1058" s="470">
        <v>1057</v>
      </c>
      <c r="B1058" s="470">
        <v>0</v>
      </c>
      <c r="C1058" s="470">
        <v>1</v>
      </c>
    </row>
    <row r="1059" spans="1:3" x14ac:dyDescent="0.35">
      <c r="A1059" s="470">
        <v>1058</v>
      </c>
      <c r="B1059" s="470">
        <v>0</v>
      </c>
      <c r="C1059" s="470">
        <v>1</v>
      </c>
    </row>
    <row r="1060" spans="1:3" x14ac:dyDescent="0.35">
      <c r="A1060" s="470">
        <v>1059</v>
      </c>
      <c r="B1060" s="470">
        <v>0</v>
      </c>
      <c r="C1060" s="470">
        <v>1</v>
      </c>
    </row>
    <row r="1061" spans="1:3" x14ac:dyDescent="0.35">
      <c r="A1061" s="470">
        <v>1060</v>
      </c>
      <c r="B1061" s="470">
        <v>0</v>
      </c>
      <c r="C1061" s="470">
        <v>1</v>
      </c>
    </row>
    <row r="1062" spans="1:3" x14ac:dyDescent="0.35">
      <c r="A1062" s="470">
        <v>1061</v>
      </c>
      <c r="B1062" s="470">
        <v>0</v>
      </c>
      <c r="C1062" s="470">
        <v>1</v>
      </c>
    </row>
    <row r="1063" spans="1:3" x14ac:dyDescent="0.35">
      <c r="A1063" s="470">
        <v>1062</v>
      </c>
      <c r="B1063" s="470">
        <v>0</v>
      </c>
      <c r="C1063" s="470">
        <v>1</v>
      </c>
    </row>
    <row r="1064" spans="1:3" x14ac:dyDescent="0.35">
      <c r="A1064" s="470">
        <v>1063</v>
      </c>
      <c r="B1064" s="470">
        <v>0</v>
      </c>
      <c r="C1064" s="470">
        <v>1</v>
      </c>
    </row>
    <row r="1065" spans="1:3" x14ac:dyDescent="0.35">
      <c r="A1065" s="470">
        <v>1064</v>
      </c>
      <c r="B1065" s="470">
        <v>0</v>
      </c>
      <c r="C1065" s="470">
        <v>1</v>
      </c>
    </row>
    <row r="1066" spans="1:3" x14ac:dyDescent="0.35">
      <c r="A1066" s="470">
        <v>1065</v>
      </c>
      <c r="B1066" s="470">
        <v>0</v>
      </c>
      <c r="C1066" s="470">
        <v>1</v>
      </c>
    </row>
    <row r="1067" spans="1:3" x14ac:dyDescent="0.35">
      <c r="A1067" s="470">
        <v>1066</v>
      </c>
      <c r="B1067" s="470">
        <v>0</v>
      </c>
      <c r="C1067" s="470">
        <v>1</v>
      </c>
    </row>
    <row r="1068" spans="1:3" x14ac:dyDescent="0.35">
      <c r="A1068" s="470">
        <v>1067</v>
      </c>
      <c r="B1068" s="470">
        <v>0</v>
      </c>
      <c r="C1068" s="470">
        <v>1</v>
      </c>
    </row>
    <row r="1069" spans="1:3" x14ac:dyDescent="0.35">
      <c r="A1069" s="470">
        <v>1068</v>
      </c>
      <c r="B1069" s="470">
        <v>0</v>
      </c>
      <c r="C1069" s="470">
        <v>1</v>
      </c>
    </row>
    <row r="1070" spans="1:3" x14ac:dyDescent="0.35">
      <c r="A1070" s="470">
        <v>1069</v>
      </c>
      <c r="B1070" s="470">
        <v>0</v>
      </c>
      <c r="C1070" s="470">
        <v>1</v>
      </c>
    </row>
    <row r="1071" spans="1:3" x14ac:dyDescent="0.35">
      <c r="A1071" s="470">
        <v>1070</v>
      </c>
      <c r="B1071" s="470">
        <v>0</v>
      </c>
      <c r="C1071" s="470">
        <v>1</v>
      </c>
    </row>
    <row r="1072" spans="1:3" x14ac:dyDescent="0.35">
      <c r="A1072" s="470">
        <v>1071</v>
      </c>
      <c r="B1072" s="470">
        <v>0</v>
      </c>
      <c r="C1072" s="470">
        <v>1</v>
      </c>
    </row>
    <row r="1073" spans="1:3" x14ac:dyDescent="0.35">
      <c r="A1073" s="470">
        <v>1072</v>
      </c>
      <c r="B1073" s="470">
        <v>0</v>
      </c>
      <c r="C1073" s="470">
        <v>1</v>
      </c>
    </row>
    <row r="1074" spans="1:3" x14ac:dyDescent="0.35">
      <c r="A1074" s="470">
        <v>1073</v>
      </c>
      <c r="B1074" s="470">
        <v>0</v>
      </c>
      <c r="C1074" s="470">
        <v>1</v>
      </c>
    </row>
    <row r="1075" spans="1:3" x14ac:dyDescent="0.35">
      <c r="A1075" s="470">
        <v>1074</v>
      </c>
      <c r="B1075" s="470">
        <v>0</v>
      </c>
      <c r="C1075" s="470">
        <v>1</v>
      </c>
    </row>
    <row r="1076" spans="1:3" x14ac:dyDescent="0.35">
      <c r="A1076" s="470">
        <v>1075</v>
      </c>
      <c r="B1076" s="470">
        <v>0</v>
      </c>
      <c r="C1076" s="470">
        <v>1</v>
      </c>
    </row>
    <row r="1077" spans="1:3" x14ac:dyDescent="0.35">
      <c r="A1077" s="470">
        <v>1076</v>
      </c>
      <c r="B1077" s="470">
        <v>0</v>
      </c>
      <c r="C1077" s="470">
        <v>1</v>
      </c>
    </row>
    <row r="1078" spans="1:3" x14ac:dyDescent="0.35">
      <c r="A1078" s="470">
        <v>1077</v>
      </c>
      <c r="B1078" s="470">
        <v>0</v>
      </c>
      <c r="C1078" s="470">
        <v>1</v>
      </c>
    </row>
    <row r="1079" spans="1:3" x14ac:dyDescent="0.35">
      <c r="A1079" s="470">
        <v>1078</v>
      </c>
      <c r="B1079" s="470">
        <v>0</v>
      </c>
      <c r="C1079" s="470">
        <v>1</v>
      </c>
    </row>
    <row r="1080" spans="1:3" x14ac:dyDescent="0.35">
      <c r="A1080" s="470">
        <v>1079</v>
      </c>
      <c r="B1080" s="470">
        <v>0</v>
      </c>
      <c r="C1080" s="470">
        <v>1</v>
      </c>
    </row>
    <row r="1081" spans="1:3" x14ac:dyDescent="0.35">
      <c r="A1081" s="470">
        <v>1080</v>
      </c>
      <c r="B1081" s="470">
        <v>0</v>
      </c>
      <c r="C1081" s="470">
        <v>1</v>
      </c>
    </row>
    <row r="1082" spans="1:3" x14ac:dyDescent="0.35">
      <c r="A1082" s="470">
        <v>1081</v>
      </c>
      <c r="B1082" s="470">
        <v>0</v>
      </c>
      <c r="C1082" s="470">
        <v>1</v>
      </c>
    </row>
    <row r="1083" spans="1:3" x14ac:dyDescent="0.35">
      <c r="A1083" s="470">
        <v>1082</v>
      </c>
      <c r="B1083" s="470">
        <v>0</v>
      </c>
      <c r="C1083" s="470">
        <v>1</v>
      </c>
    </row>
    <row r="1084" spans="1:3" x14ac:dyDescent="0.35">
      <c r="A1084" s="470">
        <v>1083</v>
      </c>
      <c r="B1084" s="470">
        <v>0</v>
      </c>
      <c r="C1084" s="470">
        <v>1</v>
      </c>
    </row>
    <row r="1085" spans="1:3" x14ac:dyDescent="0.35">
      <c r="A1085" s="470">
        <v>1084</v>
      </c>
      <c r="B1085" s="470">
        <v>0</v>
      </c>
      <c r="C1085" s="470">
        <v>1</v>
      </c>
    </row>
    <row r="1086" spans="1:3" x14ac:dyDescent="0.35">
      <c r="A1086" s="470">
        <v>1085</v>
      </c>
      <c r="B1086" s="470">
        <v>0</v>
      </c>
      <c r="C1086" s="470">
        <v>1</v>
      </c>
    </row>
    <row r="1087" spans="1:3" x14ac:dyDescent="0.35">
      <c r="A1087" s="470">
        <v>1086</v>
      </c>
      <c r="B1087" s="470">
        <v>0</v>
      </c>
      <c r="C1087" s="470">
        <v>1</v>
      </c>
    </row>
    <row r="1088" spans="1:3" x14ac:dyDescent="0.35">
      <c r="A1088" s="470">
        <v>1087</v>
      </c>
      <c r="B1088" s="470">
        <v>0</v>
      </c>
      <c r="C1088" s="470">
        <v>1</v>
      </c>
    </row>
    <row r="1089" spans="1:3" x14ac:dyDescent="0.35">
      <c r="A1089" s="470">
        <v>1088</v>
      </c>
      <c r="B1089" s="470">
        <v>0</v>
      </c>
      <c r="C1089" s="470">
        <v>1</v>
      </c>
    </row>
    <row r="1090" spans="1:3" x14ac:dyDescent="0.35">
      <c r="A1090" s="470">
        <v>1089</v>
      </c>
      <c r="B1090" s="470">
        <v>0</v>
      </c>
      <c r="C1090" s="470">
        <v>1</v>
      </c>
    </row>
    <row r="1091" spans="1:3" x14ac:dyDescent="0.35">
      <c r="A1091" s="470">
        <v>1090</v>
      </c>
      <c r="B1091" s="470">
        <v>0</v>
      </c>
      <c r="C1091" s="470">
        <v>1</v>
      </c>
    </row>
    <row r="1092" spans="1:3" x14ac:dyDescent="0.35">
      <c r="A1092" s="470">
        <v>1091</v>
      </c>
      <c r="B1092" s="470">
        <v>0</v>
      </c>
      <c r="C1092" s="470">
        <v>1</v>
      </c>
    </row>
    <row r="1093" spans="1:3" x14ac:dyDescent="0.35">
      <c r="A1093" s="470">
        <v>1092</v>
      </c>
      <c r="B1093" s="470">
        <v>0</v>
      </c>
      <c r="C1093" s="470">
        <v>1</v>
      </c>
    </row>
    <row r="1094" spans="1:3" x14ac:dyDescent="0.35">
      <c r="A1094" s="470">
        <v>1093</v>
      </c>
      <c r="B1094" s="470">
        <v>0</v>
      </c>
      <c r="C1094" s="470">
        <v>1</v>
      </c>
    </row>
    <row r="1095" spans="1:3" x14ac:dyDescent="0.35">
      <c r="A1095" s="470">
        <v>1094</v>
      </c>
      <c r="B1095" s="470">
        <v>0</v>
      </c>
      <c r="C1095" s="470">
        <v>1</v>
      </c>
    </row>
    <row r="1096" spans="1:3" x14ac:dyDescent="0.35">
      <c r="A1096" s="470">
        <v>1095</v>
      </c>
      <c r="B1096" s="470">
        <v>0</v>
      </c>
      <c r="C1096" s="470">
        <v>1</v>
      </c>
    </row>
    <row r="1097" spans="1:3" x14ac:dyDescent="0.35">
      <c r="A1097" s="470">
        <v>1096</v>
      </c>
      <c r="B1097" s="470">
        <v>0</v>
      </c>
      <c r="C1097" s="470">
        <v>1</v>
      </c>
    </row>
    <row r="1098" spans="1:3" x14ac:dyDescent="0.35">
      <c r="A1098" s="470">
        <v>1097</v>
      </c>
      <c r="B1098" s="470">
        <v>0</v>
      </c>
      <c r="C1098" s="470">
        <v>1</v>
      </c>
    </row>
    <row r="1099" spans="1:3" x14ac:dyDescent="0.35">
      <c r="A1099" s="470">
        <v>1098</v>
      </c>
      <c r="B1099" s="470">
        <v>0</v>
      </c>
      <c r="C1099" s="470">
        <v>1</v>
      </c>
    </row>
    <row r="1100" spans="1:3" x14ac:dyDescent="0.35">
      <c r="A1100" s="470">
        <v>1099</v>
      </c>
      <c r="B1100" s="470">
        <v>0</v>
      </c>
      <c r="C1100" s="470">
        <v>1</v>
      </c>
    </row>
    <row r="1101" spans="1:3" x14ac:dyDescent="0.35">
      <c r="A1101" s="470">
        <v>1100</v>
      </c>
      <c r="B1101" s="470">
        <v>0</v>
      </c>
      <c r="C1101" s="470">
        <v>1</v>
      </c>
    </row>
    <row r="1102" spans="1:3" x14ac:dyDescent="0.35">
      <c r="A1102" s="470">
        <v>1101</v>
      </c>
      <c r="B1102" s="470">
        <v>0</v>
      </c>
      <c r="C1102" s="470">
        <v>1</v>
      </c>
    </row>
    <row r="1103" spans="1:3" x14ac:dyDescent="0.35">
      <c r="A1103" s="470">
        <v>1102</v>
      </c>
      <c r="B1103" s="470">
        <v>0</v>
      </c>
      <c r="C1103" s="470">
        <v>1</v>
      </c>
    </row>
    <row r="1104" spans="1:3" x14ac:dyDescent="0.35">
      <c r="A1104" s="470">
        <v>1103</v>
      </c>
      <c r="B1104" s="470">
        <v>0</v>
      </c>
      <c r="C1104" s="470">
        <v>1</v>
      </c>
    </row>
    <row r="1105" spans="1:3" x14ac:dyDescent="0.35">
      <c r="A1105" s="470">
        <v>1104</v>
      </c>
      <c r="B1105" s="470">
        <v>0</v>
      </c>
      <c r="C1105" s="470">
        <v>1</v>
      </c>
    </row>
    <row r="1106" spans="1:3" x14ac:dyDescent="0.35">
      <c r="A1106" s="470">
        <v>1105</v>
      </c>
      <c r="B1106" s="470">
        <v>0</v>
      </c>
      <c r="C1106" s="470">
        <v>1</v>
      </c>
    </row>
    <row r="1107" spans="1:3" x14ac:dyDescent="0.35">
      <c r="A1107" s="470">
        <v>1106</v>
      </c>
      <c r="B1107" s="470">
        <v>0</v>
      </c>
      <c r="C1107" s="470">
        <v>1</v>
      </c>
    </row>
    <row r="1108" spans="1:3" x14ac:dyDescent="0.35">
      <c r="A1108" s="470">
        <v>1107</v>
      </c>
      <c r="B1108" s="470">
        <v>0</v>
      </c>
      <c r="C1108" s="470">
        <v>1</v>
      </c>
    </row>
    <row r="1109" spans="1:3" x14ac:dyDescent="0.35">
      <c r="A1109" s="470">
        <v>1108</v>
      </c>
      <c r="B1109" s="470">
        <v>0</v>
      </c>
      <c r="C1109" s="470">
        <v>1</v>
      </c>
    </row>
    <row r="1110" spans="1:3" x14ac:dyDescent="0.35">
      <c r="A1110" s="470">
        <v>1109</v>
      </c>
      <c r="B1110" s="470">
        <v>0</v>
      </c>
      <c r="C1110" s="470">
        <v>1</v>
      </c>
    </row>
    <row r="1111" spans="1:3" x14ac:dyDescent="0.35">
      <c r="A1111" s="470">
        <v>1110</v>
      </c>
      <c r="B1111" s="470">
        <v>0</v>
      </c>
      <c r="C1111" s="470">
        <v>1</v>
      </c>
    </row>
    <row r="1112" spans="1:3" x14ac:dyDescent="0.35">
      <c r="A1112" s="470">
        <v>1111</v>
      </c>
      <c r="B1112" s="470">
        <v>0</v>
      </c>
      <c r="C1112" s="470">
        <v>1</v>
      </c>
    </row>
    <row r="1113" spans="1:3" x14ac:dyDescent="0.35">
      <c r="A1113" s="470">
        <v>1112</v>
      </c>
      <c r="B1113" s="470">
        <v>0</v>
      </c>
      <c r="C1113" s="470">
        <v>1</v>
      </c>
    </row>
    <row r="1114" spans="1:3" x14ac:dyDescent="0.35">
      <c r="A1114" s="470">
        <v>1113</v>
      </c>
      <c r="B1114" s="470">
        <v>0</v>
      </c>
      <c r="C1114" s="470">
        <v>1</v>
      </c>
    </row>
    <row r="1115" spans="1:3" x14ac:dyDescent="0.35">
      <c r="A1115" s="470">
        <v>1114</v>
      </c>
      <c r="B1115" s="470">
        <v>0</v>
      </c>
      <c r="C1115" s="470">
        <v>1</v>
      </c>
    </row>
    <row r="1116" spans="1:3" x14ac:dyDescent="0.35">
      <c r="A1116" s="470">
        <v>1115</v>
      </c>
      <c r="B1116" s="470">
        <v>0</v>
      </c>
      <c r="C1116" s="470">
        <v>1</v>
      </c>
    </row>
    <row r="1117" spans="1:3" x14ac:dyDescent="0.35">
      <c r="A1117" s="470">
        <v>1116</v>
      </c>
      <c r="B1117" s="470">
        <v>0</v>
      </c>
      <c r="C1117" s="470">
        <v>1</v>
      </c>
    </row>
    <row r="1118" spans="1:3" x14ac:dyDescent="0.35">
      <c r="A1118" s="470">
        <v>1117</v>
      </c>
      <c r="B1118" s="470">
        <v>0</v>
      </c>
      <c r="C1118" s="470">
        <v>1</v>
      </c>
    </row>
    <row r="1119" spans="1:3" x14ac:dyDescent="0.35">
      <c r="A1119" s="470">
        <v>1118</v>
      </c>
      <c r="B1119" s="470">
        <v>0</v>
      </c>
      <c r="C1119" s="470">
        <v>1</v>
      </c>
    </row>
    <row r="1120" spans="1:3" x14ac:dyDescent="0.35">
      <c r="A1120" s="470">
        <v>1119</v>
      </c>
      <c r="B1120" s="470">
        <v>0</v>
      </c>
      <c r="C1120" s="470">
        <v>1</v>
      </c>
    </row>
    <row r="1121" spans="1:3" x14ac:dyDescent="0.35">
      <c r="A1121" s="470">
        <v>1120</v>
      </c>
      <c r="B1121" s="470">
        <v>0</v>
      </c>
      <c r="C1121" s="470">
        <v>1</v>
      </c>
    </row>
    <row r="1122" spans="1:3" x14ac:dyDescent="0.35">
      <c r="A1122" s="470">
        <v>1121</v>
      </c>
      <c r="B1122" s="470">
        <v>0</v>
      </c>
      <c r="C1122" s="470">
        <v>1</v>
      </c>
    </row>
    <row r="1123" spans="1:3" x14ac:dyDescent="0.35">
      <c r="A1123" s="470">
        <v>1122</v>
      </c>
      <c r="B1123" s="470">
        <v>0</v>
      </c>
      <c r="C1123" s="470">
        <v>1</v>
      </c>
    </row>
    <row r="1124" spans="1:3" x14ac:dyDescent="0.35">
      <c r="A1124" s="470">
        <v>1123</v>
      </c>
      <c r="B1124" s="470">
        <v>0</v>
      </c>
      <c r="C1124" s="470">
        <v>1</v>
      </c>
    </row>
    <row r="1125" spans="1:3" x14ac:dyDescent="0.35">
      <c r="A1125" s="470">
        <v>1124</v>
      </c>
      <c r="B1125" s="470">
        <v>0</v>
      </c>
      <c r="C1125" s="470">
        <v>1</v>
      </c>
    </row>
    <row r="1126" spans="1:3" x14ac:dyDescent="0.35">
      <c r="A1126" s="470">
        <v>1125</v>
      </c>
      <c r="B1126" s="470">
        <v>0</v>
      </c>
      <c r="C1126" s="470">
        <v>1</v>
      </c>
    </row>
    <row r="1127" spans="1:3" x14ac:dyDescent="0.35">
      <c r="A1127" s="470">
        <v>1126</v>
      </c>
      <c r="B1127" s="470">
        <v>0</v>
      </c>
      <c r="C1127" s="470">
        <v>1</v>
      </c>
    </row>
    <row r="1128" spans="1:3" x14ac:dyDescent="0.35">
      <c r="A1128" s="470">
        <v>1127</v>
      </c>
      <c r="B1128" s="470">
        <v>0</v>
      </c>
      <c r="C1128" s="470">
        <v>1</v>
      </c>
    </row>
    <row r="1129" spans="1:3" x14ac:dyDescent="0.35">
      <c r="A1129" s="470">
        <v>1128</v>
      </c>
      <c r="B1129" s="470">
        <v>0</v>
      </c>
      <c r="C1129" s="470">
        <v>1</v>
      </c>
    </row>
    <row r="1130" spans="1:3" x14ac:dyDescent="0.35">
      <c r="A1130" s="470">
        <v>1129</v>
      </c>
      <c r="B1130" s="470">
        <v>0</v>
      </c>
      <c r="C1130" s="470">
        <v>1</v>
      </c>
    </row>
    <row r="1131" spans="1:3" x14ac:dyDescent="0.35">
      <c r="A1131" s="470">
        <v>1130</v>
      </c>
      <c r="B1131" s="470">
        <v>0</v>
      </c>
      <c r="C1131" s="470">
        <v>1</v>
      </c>
    </row>
    <row r="1132" spans="1:3" x14ac:dyDescent="0.35">
      <c r="A1132" s="470">
        <v>1131</v>
      </c>
      <c r="B1132" s="470">
        <v>0</v>
      </c>
      <c r="C1132" s="470">
        <v>1</v>
      </c>
    </row>
    <row r="1133" spans="1:3" x14ac:dyDescent="0.35">
      <c r="A1133" s="470">
        <v>1132</v>
      </c>
      <c r="B1133" s="470">
        <v>0</v>
      </c>
      <c r="C1133" s="470">
        <v>1</v>
      </c>
    </row>
    <row r="1134" spans="1:3" x14ac:dyDescent="0.35">
      <c r="A1134" s="470">
        <v>1133</v>
      </c>
      <c r="B1134" s="470">
        <v>0</v>
      </c>
      <c r="C1134" s="470">
        <v>1</v>
      </c>
    </row>
    <row r="1135" spans="1:3" x14ac:dyDescent="0.35">
      <c r="A1135" s="470">
        <v>1134</v>
      </c>
      <c r="B1135" s="470">
        <v>0</v>
      </c>
      <c r="C1135" s="470">
        <v>1</v>
      </c>
    </row>
    <row r="1136" spans="1:3" x14ac:dyDescent="0.35">
      <c r="A1136" s="470">
        <v>1135</v>
      </c>
      <c r="B1136" s="470">
        <v>0</v>
      </c>
      <c r="C1136" s="470">
        <v>1</v>
      </c>
    </row>
    <row r="1137" spans="1:3" x14ac:dyDescent="0.35">
      <c r="A1137" s="470">
        <v>1136</v>
      </c>
      <c r="B1137" s="470">
        <v>0</v>
      </c>
      <c r="C1137" s="470">
        <v>1</v>
      </c>
    </row>
    <row r="1138" spans="1:3" x14ac:dyDescent="0.35">
      <c r="A1138" s="470">
        <v>1137</v>
      </c>
      <c r="B1138" s="470">
        <v>0</v>
      </c>
      <c r="C1138" s="470">
        <v>1</v>
      </c>
    </row>
    <row r="1139" spans="1:3" x14ac:dyDescent="0.35">
      <c r="A1139" s="470">
        <v>1138</v>
      </c>
      <c r="B1139" s="470">
        <v>0</v>
      </c>
      <c r="C1139" s="470">
        <v>1</v>
      </c>
    </row>
    <row r="1140" spans="1:3" x14ac:dyDescent="0.35">
      <c r="A1140" s="470">
        <v>1139</v>
      </c>
      <c r="B1140" s="470">
        <v>0</v>
      </c>
      <c r="C1140" s="470">
        <v>1</v>
      </c>
    </row>
    <row r="1141" spans="1:3" x14ac:dyDescent="0.35">
      <c r="A1141" s="470">
        <v>1140</v>
      </c>
      <c r="B1141" s="470">
        <v>0</v>
      </c>
      <c r="C1141" s="470">
        <v>1</v>
      </c>
    </row>
    <row r="1142" spans="1:3" x14ac:dyDescent="0.35">
      <c r="A1142" s="470">
        <v>1141</v>
      </c>
      <c r="B1142" s="470">
        <v>0</v>
      </c>
      <c r="C1142" s="470">
        <v>1</v>
      </c>
    </row>
    <row r="1143" spans="1:3" x14ac:dyDescent="0.35">
      <c r="A1143" s="470">
        <v>1142</v>
      </c>
      <c r="B1143" s="470">
        <v>0</v>
      </c>
      <c r="C1143" s="470">
        <v>1</v>
      </c>
    </row>
    <row r="1144" spans="1:3" x14ac:dyDescent="0.35">
      <c r="A1144" s="470">
        <v>1143</v>
      </c>
      <c r="B1144" s="470">
        <v>0</v>
      </c>
      <c r="C1144" s="470">
        <v>1</v>
      </c>
    </row>
    <row r="1145" spans="1:3" x14ac:dyDescent="0.35">
      <c r="A1145" s="470">
        <v>1144</v>
      </c>
      <c r="B1145" s="470">
        <v>0</v>
      </c>
      <c r="C1145" s="470">
        <v>1</v>
      </c>
    </row>
    <row r="1146" spans="1:3" x14ac:dyDescent="0.35">
      <c r="A1146" s="470">
        <v>1145</v>
      </c>
      <c r="B1146" s="470">
        <v>0</v>
      </c>
      <c r="C1146" s="470">
        <v>1</v>
      </c>
    </row>
    <row r="1147" spans="1:3" x14ac:dyDescent="0.35">
      <c r="A1147" s="470">
        <v>1146</v>
      </c>
      <c r="B1147" s="470">
        <v>0</v>
      </c>
      <c r="C1147" s="470">
        <v>1</v>
      </c>
    </row>
    <row r="1148" spans="1:3" x14ac:dyDescent="0.35">
      <c r="A1148" s="470">
        <v>1147</v>
      </c>
      <c r="B1148" s="470">
        <v>0</v>
      </c>
      <c r="C1148" s="470">
        <v>1</v>
      </c>
    </row>
    <row r="1149" spans="1:3" x14ac:dyDescent="0.35">
      <c r="A1149" s="470">
        <v>1148</v>
      </c>
      <c r="B1149" s="470">
        <v>0</v>
      </c>
      <c r="C1149" s="470">
        <v>1</v>
      </c>
    </row>
    <row r="1150" spans="1:3" x14ac:dyDescent="0.35">
      <c r="A1150" s="470">
        <v>1149</v>
      </c>
      <c r="B1150" s="470">
        <v>0</v>
      </c>
      <c r="C1150" s="470">
        <v>1</v>
      </c>
    </row>
    <row r="1151" spans="1:3" x14ac:dyDescent="0.35">
      <c r="A1151" s="470">
        <v>1150</v>
      </c>
      <c r="B1151" s="470">
        <v>0</v>
      </c>
      <c r="C1151" s="470">
        <v>1</v>
      </c>
    </row>
    <row r="1152" spans="1:3" x14ac:dyDescent="0.35">
      <c r="A1152" s="470">
        <v>1151</v>
      </c>
      <c r="B1152" s="470">
        <v>0</v>
      </c>
      <c r="C1152" s="470">
        <v>1</v>
      </c>
    </row>
    <row r="1153" spans="1:3" x14ac:dyDescent="0.35">
      <c r="A1153" s="470">
        <v>1152</v>
      </c>
      <c r="B1153" s="470">
        <v>0</v>
      </c>
      <c r="C1153" s="470">
        <v>1</v>
      </c>
    </row>
    <row r="1154" spans="1:3" x14ac:dyDescent="0.35">
      <c r="A1154" s="470">
        <v>1153</v>
      </c>
      <c r="B1154" s="470">
        <v>0</v>
      </c>
      <c r="C1154" s="470">
        <v>1</v>
      </c>
    </row>
    <row r="1155" spans="1:3" x14ac:dyDescent="0.35">
      <c r="A1155" s="470">
        <v>1154</v>
      </c>
      <c r="B1155" s="470">
        <v>0</v>
      </c>
      <c r="C1155" s="470">
        <v>1</v>
      </c>
    </row>
    <row r="1156" spans="1:3" x14ac:dyDescent="0.35">
      <c r="A1156" s="470">
        <v>1155</v>
      </c>
      <c r="B1156" s="470">
        <v>0</v>
      </c>
      <c r="C1156" s="470">
        <v>1</v>
      </c>
    </row>
    <row r="1157" spans="1:3" x14ac:dyDescent="0.35">
      <c r="A1157" s="470">
        <v>1156</v>
      </c>
      <c r="B1157" s="470">
        <v>0</v>
      </c>
      <c r="C1157" s="470">
        <v>1</v>
      </c>
    </row>
    <row r="1158" spans="1:3" x14ac:dyDescent="0.35">
      <c r="A1158" s="470">
        <v>1157</v>
      </c>
      <c r="B1158" s="470">
        <v>0</v>
      </c>
      <c r="C1158" s="470">
        <v>1</v>
      </c>
    </row>
    <row r="1159" spans="1:3" x14ac:dyDescent="0.35">
      <c r="A1159" s="470">
        <v>1158</v>
      </c>
      <c r="B1159" s="470">
        <v>0</v>
      </c>
      <c r="C1159" s="470">
        <v>1</v>
      </c>
    </row>
    <row r="1160" spans="1:3" x14ac:dyDescent="0.35">
      <c r="A1160" s="470">
        <v>1159</v>
      </c>
      <c r="B1160" s="470">
        <v>0</v>
      </c>
      <c r="C1160" s="470">
        <v>1</v>
      </c>
    </row>
    <row r="1161" spans="1:3" x14ac:dyDescent="0.35">
      <c r="A1161" s="470">
        <v>1160</v>
      </c>
      <c r="B1161" s="470">
        <v>0</v>
      </c>
      <c r="C1161" s="470">
        <v>1</v>
      </c>
    </row>
    <row r="1162" spans="1:3" x14ac:dyDescent="0.35">
      <c r="A1162" s="470">
        <v>1161</v>
      </c>
      <c r="B1162" s="470">
        <v>0</v>
      </c>
      <c r="C1162" s="470">
        <v>1</v>
      </c>
    </row>
    <row r="1163" spans="1:3" x14ac:dyDescent="0.35">
      <c r="A1163" s="470">
        <v>1162</v>
      </c>
      <c r="B1163" s="470">
        <v>0</v>
      </c>
      <c r="C1163" s="470">
        <v>1</v>
      </c>
    </row>
    <row r="1164" spans="1:3" x14ac:dyDescent="0.35">
      <c r="A1164" s="470">
        <v>1163</v>
      </c>
      <c r="B1164" s="470">
        <v>0</v>
      </c>
      <c r="C1164" s="470">
        <v>1</v>
      </c>
    </row>
    <row r="1165" spans="1:3" x14ac:dyDescent="0.35">
      <c r="A1165" s="470">
        <v>1164</v>
      </c>
      <c r="B1165" s="470">
        <v>0</v>
      </c>
      <c r="C1165" s="470">
        <v>1</v>
      </c>
    </row>
    <row r="1166" spans="1:3" x14ac:dyDescent="0.35">
      <c r="A1166" s="470">
        <v>1165</v>
      </c>
      <c r="B1166" s="470">
        <v>0</v>
      </c>
      <c r="C1166" s="470">
        <v>1</v>
      </c>
    </row>
    <row r="1167" spans="1:3" x14ac:dyDescent="0.35">
      <c r="A1167" s="470">
        <v>1166</v>
      </c>
      <c r="B1167" s="470">
        <v>0</v>
      </c>
      <c r="C1167" s="470">
        <v>1</v>
      </c>
    </row>
    <row r="1168" spans="1:3" x14ac:dyDescent="0.35">
      <c r="A1168" s="470">
        <v>1167</v>
      </c>
      <c r="B1168" s="470">
        <v>0</v>
      </c>
      <c r="C1168" s="470">
        <v>1</v>
      </c>
    </row>
    <row r="1169" spans="1:3" x14ac:dyDescent="0.35">
      <c r="A1169" s="470">
        <v>1168</v>
      </c>
      <c r="B1169" s="470">
        <v>0</v>
      </c>
      <c r="C1169" s="470">
        <v>1</v>
      </c>
    </row>
    <row r="1170" spans="1:3" x14ac:dyDescent="0.35">
      <c r="A1170" s="470">
        <v>1169</v>
      </c>
      <c r="B1170" s="470">
        <v>0</v>
      </c>
      <c r="C1170" s="470">
        <v>1</v>
      </c>
    </row>
    <row r="1171" spans="1:3" x14ac:dyDescent="0.35">
      <c r="A1171" s="470">
        <v>1170</v>
      </c>
      <c r="B1171" s="470">
        <v>0</v>
      </c>
      <c r="C1171" s="470">
        <v>1</v>
      </c>
    </row>
    <row r="1172" spans="1:3" x14ac:dyDescent="0.35">
      <c r="A1172" s="470">
        <v>1171</v>
      </c>
      <c r="B1172" s="470">
        <v>0</v>
      </c>
      <c r="C1172" s="470">
        <v>1</v>
      </c>
    </row>
    <row r="1173" spans="1:3" x14ac:dyDescent="0.35">
      <c r="A1173" s="470">
        <v>1172</v>
      </c>
      <c r="B1173" s="470">
        <v>0</v>
      </c>
      <c r="C1173" s="470">
        <v>1</v>
      </c>
    </row>
    <row r="1174" spans="1:3" x14ac:dyDescent="0.35">
      <c r="A1174" s="470">
        <v>1173</v>
      </c>
      <c r="B1174" s="470">
        <v>0</v>
      </c>
      <c r="C1174" s="470">
        <v>1</v>
      </c>
    </row>
    <row r="1175" spans="1:3" x14ac:dyDescent="0.35">
      <c r="A1175" s="470">
        <v>1174</v>
      </c>
      <c r="B1175" s="470">
        <v>0</v>
      </c>
      <c r="C1175" s="470">
        <v>1</v>
      </c>
    </row>
    <row r="1176" spans="1:3" x14ac:dyDescent="0.35">
      <c r="A1176" s="470">
        <v>1175</v>
      </c>
      <c r="B1176" s="470">
        <v>0</v>
      </c>
      <c r="C1176" s="470">
        <v>1</v>
      </c>
    </row>
    <row r="1177" spans="1:3" x14ac:dyDescent="0.35">
      <c r="A1177" s="470">
        <v>1176</v>
      </c>
      <c r="B1177" s="470">
        <v>0</v>
      </c>
      <c r="C1177" s="470">
        <v>1</v>
      </c>
    </row>
    <row r="1178" spans="1:3" x14ac:dyDescent="0.35">
      <c r="A1178" s="470">
        <v>1177</v>
      </c>
      <c r="B1178" s="470">
        <v>0</v>
      </c>
      <c r="C1178" s="470">
        <v>1</v>
      </c>
    </row>
    <row r="1179" spans="1:3" x14ac:dyDescent="0.35">
      <c r="A1179" s="470">
        <v>1178</v>
      </c>
      <c r="B1179" s="470">
        <v>0</v>
      </c>
      <c r="C1179" s="470">
        <v>1</v>
      </c>
    </row>
    <row r="1180" spans="1:3" x14ac:dyDescent="0.35">
      <c r="A1180" s="470">
        <v>1179</v>
      </c>
      <c r="B1180" s="470">
        <v>0</v>
      </c>
      <c r="C1180" s="470">
        <v>1</v>
      </c>
    </row>
    <row r="1181" spans="1:3" x14ac:dyDescent="0.35">
      <c r="A1181" s="470">
        <v>1180</v>
      </c>
      <c r="B1181" s="470">
        <v>0</v>
      </c>
      <c r="C1181" s="470">
        <v>1</v>
      </c>
    </row>
    <row r="1182" spans="1:3" x14ac:dyDescent="0.35">
      <c r="A1182" s="470">
        <v>1181</v>
      </c>
      <c r="B1182" s="470">
        <v>0</v>
      </c>
      <c r="C1182" s="470">
        <v>1</v>
      </c>
    </row>
    <row r="1183" spans="1:3" x14ac:dyDescent="0.35">
      <c r="A1183" s="470">
        <v>1182</v>
      </c>
      <c r="B1183" s="470">
        <v>0</v>
      </c>
      <c r="C1183" s="470">
        <v>1</v>
      </c>
    </row>
    <row r="1184" spans="1:3" x14ac:dyDescent="0.35">
      <c r="A1184" s="470">
        <v>1183</v>
      </c>
      <c r="B1184" s="470">
        <v>0</v>
      </c>
      <c r="C1184" s="470">
        <v>1</v>
      </c>
    </row>
    <row r="1185" spans="1:3" x14ac:dyDescent="0.35">
      <c r="A1185" s="470">
        <v>1184</v>
      </c>
      <c r="B1185" s="470">
        <v>0</v>
      </c>
      <c r="C1185" s="470">
        <v>1</v>
      </c>
    </row>
    <row r="1186" spans="1:3" x14ac:dyDescent="0.35">
      <c r="A1186" s="470">
        <v>1185</v>
      </c>
      <c r="B1186" s="470">
        <v>0</v>
      </c>
      <c r="C1186" s="470">
        <v>1</v>
      </c>
    </row>
    <row r="1187" spans="1:3" x14ac:dyDescent="0.35">
      <c r="A1187" s="470">
        <v>1186</v>
      </c>
      <c r="B1187" s="470">
        <v>0</v>
      </c>
      <c r="C1187" s="470">
        <v>1</v>
      </c>
    </row>
    <row r="1188" spans="1:3" x14ac:dyDescent="0.35">
      <c r="A1188" s="470">
        <v>1187</v>
      </c>
      <c r="B1188" s="470">
        <v>-50</v>
      </c>
      <c r="C1188" s="470">
        <v>1</v>
      </c>
    </row>
    <row r="1189" spans="1:3" x14ac:dyDescent="0.35">
      <c r="A1189" s="470">
        <v>1188</v>
      </c>
      <c r="B1189" s="470">
        <v>0</v>
      </c>
      <c r="C1189" s="470">
        <v>1</v>
      </c>
    </row>
    <row r="1190" spans="1:3" x14ac:dyDescent="0.35">
      <c r="A1190" s="470">
        <v>1189</v>
      </c>
      <c r="B1190" s="470">
        <v>0</v>
      </c>
      <c r="C1190" s="470">
        <v>1</v>
      </c>
    </row>
    <row r="1191" spans="1:3" x14ac:dyDescent="0.35">
      <c r="A1191" s="470">
        <v>1190</v>
      </c>
      <c r="B1191" s="470">
        <v>0</v>
      </c>
      <c r="C1191" s="470">
        <v>1</v>
      </c>
    </row>
    <row r="1192" spans="1:3" x14ac:dyDescent="0.35">
      <c r="A1192" s="470">
        <v>1191</v>
      </c>
      <c r="B1192" s="470">
        <v>-50</v>
      </c>
      <c r="C1192" s="470">
        <v>1</v>
      </c>
    </row>
    <row r="1193" spans="1:3" x14ac:dyDescent="0.35">
      <c r="A1193" s="470">
        <v>1192</v>
      </c>
      <c r="B1193" s="470">
        <v>-50</v>
      </c>
      <c r="C1193" s="470">
        <v>1</v>
      </c>
    </row>
    <row r="1194" spans="1:3" x14ac:dyDescent="0.35">
      <c r="A1194" s="470">
        <v>1193</v>
      </c>
      <c r="B1194" s="470">
        <v>0</v>
      </c>
      <c r="C1194" s="470">
        <v>1</v>
      </c>
    </row>
    <row r="1195" spans="1:3" x14ac:dyDescent="0.35">
      <c r="A1195" s="470">
        <v>1194</v>
      </c>
      <c r="B1195" s="470">
        <v>0</v>
      </c>
      <c r="C1195" s="470">
        <v>1</v>
      </c>
    </row>
    <row r="1196" spans="1:3" x14ac:dyDescent="0.35">
      <c r="A1196" s="470">
        <v>1195</v>
      </c>
      <c r="B1196" s="470">
        <v>0</v>
      </c>
      <c r="C1196" s="470">
        <v>1</v>
      </c>
    </row>
    <row r="1197" spans="1:3" x14ac:dyDescent="0.35">
      <c r="A1197" s="470">
        <v>1196</v>
      </c>
      <c r="B1197" s="470">
        <v>0</v>
      </c>
      <c r="C1197" s="470">
        <v>1</v>
      </c>
    </row>
    <row r="1198" spans="1:3" x14ac:dyDescent="0.35">
      <c r="A1198" s="470">
        <v>1197</v>
      </c>
      <c r="B1198" s="470">
        <v>0</v>
      </c>
      <c r="C1198" s="470">
        <v>1</v>
      </c>
    </row>
    <row r="1199" spans="1:3" x14ac:dyDescent="0.35">
      <c r="A1199" s="470">
        <v>1198</v>
      </c>
      <c r="B1199" s="470">
        <v>0</v>
      </c>
      <c r="C1199" s="470">
        <v>1</v>
      </c>
    </row>
    <row r="1200" spans="1:3" x14ac:dyDescent="0.35">
      <c r="A1200" s="470">
        <v>1199</v>
      </c>
      <c r="B1200" s="470">
        <v>-50</v>
      </c>
      <c r="C1200" s="470">
        <v>1</v>
      </c>
    </row>
    <row r="1201" spans="1:3" x14ac:dyDescent="0.35">
      <c r="A1201" s="470">
        <v>1200</v>
      </c>
      <c r="B1201" s="470">
        <v>-50</v>
      </c>
      <c r="C1201" s="470">
        <v>1</v>
      </c>
    </row>
    <row r="1202" spans="1:3" x14ac:dyDescent="0.35">
      <c r="A1202" s="470">
        <v>1201</v>
      </c>
      <c r="B1202" s="470">
        <v>-50</v>
      </c>
      <c r="C1202" s="470">
        <v>1</v>
      </c>
    </row>
    <row r="1203" spans="1:3" x14ac:dyDescent="0.35">
      <c r="A1203" s="470">
        <v>1202</v>
      </c>
      <c r="B1203" s="470">
        <v>0</v>
      </c>
      <c r="C1203" s="470">
        <v>1</v>
      </c>
    </row>
    <row r="1204" spans="1:3" x14ac:dyDescent="0.35">
      <c r="A1204" s="470">
        <v>1203</v>
      </c>
      <c r="B1204" s="470">
        <v>0</v>
      </c>
      <c r="C1204" s="470">
        <v>1</v>
      </c>
    </row>
    <row r="1205" spans="1:3" x14ac:dyDescent="0.35">
      <c r="A1205" s="470">
        <v>1204</v>
      </c>
      <c r="B1205" s="470">
        <v>0</v>
      </c>
      <c r="C1205" s="470">
        <v>1</v>
      </c>
    </row>
    <row r="1206" spans="1:3" x14ac:dyDescent="0.35">
      <c r="A1206" s="470">
        <v>1205</v>
      </c>
      <c r="B1206" s="470">
        <v>0</v>
      </c>
      <c r="C1206" s="470">
        <v>1</v>
      </c>
    </row>
    <row r="1207" spans="1:3" x14ac:dyDescent="0.35">
      <c r="A1207" s="470">
        <v>1206</v>
      </c>
      <c r="B1207" s="470">
        <v>0</v>
      </c>
      <c r="C1207" s="470">
        <v>1</v>
      </c>
    </row>
    <row r="1208" spans="1:3" x14ac:dyDescent="0.35">
      <c r="A1208" s="470">
        <v>1207</v>
      </c>
      <c r="B1208" s="470">
        <v>-50</v>
      </c>
      <c r="C1208" s="470">
        <v>1</v>
      </c>
    </row>
    <row r="1209" spans="1:3" x14ac:dyDescent="0.35">
      <c r="A1209" s="470">
        <v>1208</v>
      </c>
      <c r="B1209" s="470">
        <v>-50</v>
      </c>
      <c r="C1209" s="470">
        <v>1</v>
      </c>
    </row>
    <row r="1210" spans="1:3" x14ac:dyDescent="0.35">
      <c r="A1210" s="470">
        <v>1209</v>
      </c>
      <c r="B1210" s="470">
        <v>-50</v>
      </c>
      <c r="C1210" s="470">
        <v>1</v>
      </c>
    </row>
    <row r="1211" spans="1:3" x14ac:dyDescent="0.35">
      <c r="A1211" s="470">
        <v>1210</v>
      </c>
      <c r="B1211" s="470">
        <v>0</v>
      </c>
      <c r="C1211" s="470">
        <v>1</v>
      </c>
    </row>
    <row r="1212" spans="1:3" x14ac:dyDescent="0.35">
      <c r="A1212" s="470">
        <v>1211</v>
      </c>
      <c r="B1212" s="470">
        <v>0</v>
      </c>
      <c r="C1212" s="470">
        <v>1</v>
      </c>
    </row>
    <row r="1213" spans="1:3" x14ac:dyDescent="0.35">
      <c r="A1213" s="470">
        <v>1212</v>
      </c>
      <c r="B1213" s="470">
        <v>0</v>
      </c>
      <c r="C1213" s="470">
        <v>1</v>
      </c>
    </row>
    <row r="1214" spans="1:3" x14ac:dyDescent="0.35">
      <c r="A1214" s="470">
        <v>1213</v>
      </c>
      <c r="B1214" s="470">
        <v>0</v>
      </c>
      <c r="C1214" s="470">
        <v>1</v>
      </c>
    </row>
    <row r="1215" spans="1:3" x14ac:dyDescent="0.35">
      <c r="A1215" s="470">
        <v>1214</v>
      </c>
      <c r="B1215" s="470">
        <v>0</v>
      </c>
      <c r="C1215" s="470">
        <v>1</v>
      </c>
    </row>
    <row r="1216" spans="1:3" x14ac:dyDescent="0.35">
      <c r="A1216" s="470">
        <v>1215</v>
      </c>
      <c r="B1216" s="470">
        <v>-50</v>
      </c>
      <c r="C1216" s="470">
        <v>1</v>
      </c>
    </row>
    <row r="1217" spans="1:3" x14ac:dyDescent="0.35">
      <c r="A1217" s="470">
        <v>1216</v>
      </c>
      <c r="B1217" s="470">
        <v>-50</v>
      </c>
      <c r="C1217" s="470">
        <v>1</v>
      </c>
    </row>
    <row r="1218" spans="1:3" x14ac:dyDescent="0.35">
      <c r="A1218" s="470">
        <v>1217</v>
      </c>
      <c r="B1218" s="470">
        <v>-50</v>
      </c>
      <c r="C1218" s="470">
        <v>1</v>
      </c>
    </row>
    <row r="1219" spans="1:3" x14ac:dyDescent="0.35">
      <c r="A1219" s="470">
        <v>1218</v>
      </c>
      <c r="B1219" s="470">
        <v>0</v>
      </c>
      <c r="C1219" s="470">
        <v>1</v>
      </c>
    </row>
    <row r="1220" spans="1:3" x14ac:dyDescent="0.35">
      <c r="A1220" s="470">
        <v>1219</v>
      </c>
      <c r="B1220" s="470">
        <v>0</v>
      </c>
      <c r="C1220" s="470">
        <v>1</v>
      </c>
    </row>
    <row r="1221" spans="1:3" x14ac:dyDescent="0.35">
      <c r="A1221" s="470">
        <v>1220</v>
      </c>
      <c r="B1221" s="470">
        <v>0</v>
      </c>
      <c r="C1221" s="470">
        <v>1</v>
      </c>
    </row>
    <row r="1222" spans="1:3" x14ac:dyDescent="0.35">
      <c r="A1222" s="470">
        <v>1221</v>
      </c>
      <c r="B1222" s="470">
        <v>0</v>
      </c>
      <c r="C1222" s="470">
        <v>1</v>
      </c>
    </row>
    <row r="1223" spans="1:3" x14ac:dyDescent="0.35">
      <c r="A1223" s="470">
        <v>1222</v>
      </c>
      <c r="B1223" s="470">
        <v>0</v>
      </c>
      <c r="C1223" s="470">
        <v>1</v>
      </c>
    </row>
    <row r="1224" spans="1:3" x14ac:dyDescent="0.35">
      <c r="A1224" s="470">
        <v>1223</v>
      </c>
      <c r="B1224" s="470">
        <v>-50</v>
      </c>
      <c r="C1224" s="470">
        <v>1</v>
      </c>
    </row>
    <row r="1225" spans="1:3" x14ac:dyDescent="0.35">
      <c r="A1225" s="470">
        <v>1224</v>
      </c>
      <c r="B1225" s="470">
        <v>-50</v>
      </c>
      <c r="C1225" s="470">
        <v>1</v>
      </c>
    </row>
    <row r="1226" spans="1:3" x14ac:dyDescent="0.35">
      <c r="A1226" s="470">
        <v>1225</v>
      </c>
      <c r="B1226" s="470">
        <v>-50</v>
      </c>
      <c r="C1226" s="470">
        <v>1</v>
      </c>
    </row>
    <row r="1227" spans="1:3" x14ac:dyDescent="0.35">
      <c r="A1227" s="470">
        <v>1226</v>
      </c>
      <c r="B1227" s="470">
        <v>-50</v>
      </c>
      <c r="C1227" s="470">
        <v>1</v>
      </c>
    </row>
    <row r="1228" spans="1:3" x14ac:dyDescent="0.35">
      <c r="A1228" s="470">
        <v>1227</v>
      </c>
      <c r="B1228" s="470">
        <v>0</v>
      </c>
      <c r="C1228" s="470">
        <v>1</v>
      </c>
    </row>
    <row r="1229" spans="1:3" x14ac:dyDescent="0.35">
      <c r="A1229" s="470">
        <v>1228</v>
      </c>
      <c r="B1229" s="470">
        <v>0</v>
      </c>
      <c r="C1229" s="470">
        <v>1</v>
      </c>
    </row>
    <row r="1230" spans="1:3" x14ac:dyDescent="0.35">
      <c r="A1230" s="470">
        <v>1229</v>
      </c>
      <c r="B1230" s="470">
        <v>0</v>
      </c>
      <c r="C1230" s="470">
        <v>1</v>
      </c>
    </row>
    <row r="1231" spans="1:3" x14ac:dyDescent="0.35">
      <c r="A1231" s="470">
        <v>1230</v>
      </c>
      <c r="B1231" s="470">
        <v>0</v>
      </c>
      <c r="C1231" s="470">
        <v>1</v>
      </c>
    </row>
    <row r="1232" spans="1:3" x14ac:dyDescent="0.35">
      <c r="A1232" s="470">
        <v>1231</v>
      </c>
      <c r="B1232" s="470">
        <v>0</v>
      </c>
      <c r="C1232" s="470">
        <v>1</v>
      </c>
    </row>
    <row r="1233" spans="1:3" x14ac:dyDescent="0.35">
      <c r="A1233" s="470">
        <v>1232</v>
      </c>
      <c r="B1233" s="470">
        <v>-50</v>
      </c>
      <c r="C1233" s="470">
        <v>1</v>
      </c>
    </row>
    <row r="1234" spans="1:3" x14ac:dyDescent="0.35">
      <c r="A1234" s="470">
        <v>1233</v>
      </c>
      <c r="B1234" s="470">
        <v>-50</v>
      </c>
      <c r="C1234" s="470">
        <v>1</v>
      </c>
    </row>
    <row r="1235" spans="1:3" x14ac:dyDescent="0.35">
      <c r="A1235" s="470">
        <v>1234</v>
      </c>
      <c r="B1235" s="470">
        <v>0</v>
      </c>
      <c r="C1235" s="470">
        <v>1</v>
      </c>
    </row>
    <row r="1236" spans="1:3" x14ac:dyDescent="0.35">
      <c r="A1236" s="470">
        <v>1235</v>
      </c>
      <c r="B1236" s="470">
        <v>0</v>
      </c>
      <c r="C1236" s="470">
        <v>1</v>
      </c>
    </row>
    <row r="1237" spans="1:3" x14ac:dyDescent="0.35">
      <c r="A1237" s="470">
        <v>1236</v>
      </c>
      <c r="B1237" s="470">
        <v>0</v>
      </c>
      <c r="C1237" s="470">
        <v>1</v>
      </c>
    </row>
    <row r="1238" spans="1:3" x14ac:dyDescent="0.35">
      <c r="A1238" s="470">
        <v>1237</v>
      </c>
      <c r="B1238" s="470">
        <v>-50</v>
      </c>
      <c r="C1238" s="470">
        <v>1</v>
      </c>
    </row>
    <row r="1239" spans="1:3" x14ac:dyDescent="0.35">
      <c r="A1239" s="470">
        <v>1238</v>
      </c>
      <c r="B1239" s="470">
        <v>-50</v>
      </c>
      <c r="C1239" s="470">
        <v>1</v>
      </c>
    </row>
    <row r="1240" spans="1:3" x14ac:dyDescent="0.35">
      <c r="A1240" s="470">
        <v>1239</v>
      </c>
      <c r="B1240" s="470">
        <v>0</v>
      </c>
      <c r="C1240" s="470">
        <v>1</v>
      </c>
    </row>
    <row r="1241" spans="1:3" x14ac:dyDescent="0.35">
      <c r="A1241" s="470">
        <v>1240</v>
      </c>
      <c r="B1241" s="470">
        <v>0</v>
      </c>
      <c r="C1241" s="470">
        <v>1</v>
      </c>
    </row>
    <row r="1242" spans="1:3" x14ac:dyDescent="0.35">
      <c r="A1242" s="470">
        <v>1241</v>
      </c>
      <c r="B1242" s="470">
        <v>0</v>
      </c>
      <c r="C1242" s="470">
        <v>1</v>
      </c>
    </row>
    <row r="1243" spans="1:3" x14ac:dyDescent="0.35">
      <c r="A1243" s="470">
        <v>1242</v>
      </c>
      <c r="B1243" s="470">
        <v>0</v>
      </c>
      <c r="C1243" s="470">
        <v>1</v>
      </c>
    </row>
    <row r="1244" spans="1:3" x14ac:dyDescent="0.35">
      <c r="A1244" s="470">
        <v>1243</v>
      </c>
      <c r="B1244" s="470">
        <v>-50</v>
      </c>
      <c r="C1244" s="470">
        <v>1</v>
      </c>
    </row>
    <row r="1245" spans="1:3" x14ac:dyDescent="0.35">
      <c r="A1245" s="470">
        <v>1244</v>
      </c>
      <c r="B1245" s="470">
        <v>-50</v>
      </c>
      <c r="C1245" s="470">
        <v>1</v>
      </c>
    </row>
    <row r="1246" spans="1:3" x14ac:dyDescent="0.35">
      <c r="A1246" s="470">
        <v>1245</v>
      </c>
      <c r="B1246" s="470">
        <v>0</v>
      </c>
      <c r="C1246" s="470">
        <v>1</v>
      </c>
    </row>
    <row r="1247" spans="1:3" x14ac:dyDescent="0.35">
      <c r="A1247" s="470">
        <v>1246</v>
      </c>
      <c r="B1247" s="470">
        <v>-50</v>
      </c>
      <c r="C1247" s="470">
        <v>1</v>
      </c>
    </row>
    <row r="1248" spans="1:3" x14ac:dyDescent="0.35">
      <c r="A1248" s="470">
        <v>1247</v>
      </c>
      <c r="B1248" s="470">
        <v>0</v>
      </c>
      <c r="C1248" s="470">
        <v>1</v>
      </c>
    </row>
    <row r="1249" spans="1:3" x14ac:dyDescent="0.35">
      <c r="A1249" s="470">
        <v>1248</v>
      </c>
      <c r="B1249" s="470">
        <v>0</v>
      </c>
      <c r="C1249" s="470">
        <v>1</v>
      </c>
    </row>
    <row r="1250" spans="1:3" x14ac:dyDescent="0.35">
      <c r="A1250" s="470">
        <v>1249</v>
      </c>
      <c r="B1250" s="470">
        <v>0</v>
      </c>
      <c r="C1250" s="470">
        <v>1</v>
      </c>
    </row>
    <row r="1251" spans="1:3" x14ac:dyDescent="0.35">
      <c r="A1251" s="470">
        <v>1250</v>
      </c>
      <c r="B1251" s="470">
        <v>0</v>
      </c>
      <c r="C1251" s="470">
        <v>1</v>
      </c>
    </row>
    <row r="1252" spans="1:3" x14ac:dyDescent="0.35">
      <c r="A1252" s="470">
        <v>1251</v>
      </c>
      <c r="B1252" s="470">
        <v>-50</v>
      </c>
      <c r="C1252" s="470">
        <v>1</v>
      </c>
    </row>
    <row r="1253" spans="1:3" x14ac:dyDescent="0.35">
      <c r="A1253" s="470">
        <v>1252</v>
      </c>
      <c r="B1253" s="470">
        <v>-50</v>
      </c>
      <c r="C1253" s="470">
        <v>1</v>
      </c>
    </row>
    <row r="1254" spans="1:3" x14ac:dyDescent="0.35">
      <c r="A1254" s="470">
        <v>1253</v>
      </c>
      <c r="B1254" s="470">
        <v>-50</v>
      </c>
      <c r="C1254" s="470">
        <v>1</v>
      </c>
    </row>
    <row r="1255" spans="1:3" x14ac:dyDescent="0.35">
      <c r="A1255" s="470">
        <v>1254</v>
      </c>
      <c r="B1255" s="470">
        <v>-50</v>
      </c>
      <c r="C1255" s="470">
        <v>1</v>
      </c>
    </row>
    <row r="1256" spans="1:3" x14ac:dyDescent="0.35">
      <c r="A1256" s="470">
        <v>1255</v>
      </c>
      <c r="B1256" s="470">
        <v>-50</v>
      </c>
      <c r="C1256" s="470">
        <v>1</v>
      </c>
    </row>
    <row r="1257" spans="1:3" x14ac:dyDescent="0.35">
      <c r="A1257" s="470">
        <v>1256</v>
      </c>
      <c r="B1257" s="470">
        <v>-50</v>
      </c>
      <c r="C1257" s="470">
        <v>1</v>
      </c>
    </row>
    <row r="1258" spans="1:3" x14ac:dyDescent="0.35">
      <c r="A1258" s="470">
        <v>1257</v>
      </c>
      <c r="B1258" s="470">
        <v>-50</v>
      </c>
      <c r="C1258" s="470">
        <v>1</v>
      </c>
    </row>
    <row r="1259" spans="1:3" x14ac:dyDescent="0.35">
      <c r="A1259" s="470">
        <v>1258</v>
      </c>
      <c r="B1259" s="470">
        <v>-50</v>
      </c>
      <c r="C1259" s="470">
        <v>1</v>
      </c>
    </row>
    <row r="1260" spans="1:3" x14ac:dyDescent="0.35">
      <c r="A1260" s="470">
        <v>1259</v>
      </c>
      <c r="B1260" s="470">
        <v>-50</v>
      </c>
      <c r="C1260" s="470">
        <v>1</v>
      </c>
    </row>
    <row r="1261" spans="1:3" x14ac:dyDescent="0.35">
      <c r="A1261" s="470">
        <v>1260</v>
      </c>
      <c r="B1261" s="470">
        <v>0</v>
      </c>
      <c r="C1261" s="470">
        <v>1</v>
      </c>
    </row>
    <row r="1262" spans="1:3" x14ac:dyDescent="0.35">
      <c r="A1262" s="470">
        <v>1261</v>
      </c>
      <c r="B1262" s="470">
        <v>0</v>
      </c>
      <c r="C1262" s="470">
        <v>1</v>
      </c>
    </row>
    <row r="1263" spans="1:3" x14ac:dyDescent="0.35">
      <c r="A1263" s="470">
        <v>1262</v>
      </c>
      <c r="B1263" s="470">
        <v>0</v>
      </c>
      <c r="C1263" s="470">
        <v>1</v>
      </c>
    </row>
    <row r="1264" spans="1:3" x14ac:dyDescent="0.35">
      <c r="A1264" s="470">
        <v>1263</v>
      </c>
      <c r="B1264" s="470">
        <v>-0.4166666567325592</v>
      </c>
      <c r="C1264" s="470">
        <v>1</v>
      </c>
    </row>
    <row r="1265" spans="1:3" x14ac:dyDescent="0.35">
      <c r="A1265" s="470">
        <v>1264</v>
      </c>
      <c r="B1265" s="470">
        <v>-0.4166666567325592</v>
      </c>
      <c r="C1265" s="470">
        <v>1</v>
      </c>
    </row>
    <row r="1266" spans="1:3" x14ac:dyDescent="0.35">
      <c r="A1266" s="470">
        <v>1265</v>
      </c>
      <c r="B1266" s="470">
        <v>0</v>
      </c>
      <c r="C1266" s="470">
        <v>1</v>
      </c>
    </row>
    <row r="1267" spans="1:3" x14ac:dyDescent="0.35">
      <c r="A1267" s="470">
        <v>1266</v>
      </c>
      <c r="B1267" s="470">
        <v>0</v>
      </c>
      <c r="C1267" s="470">
        <v>1</v>
      </c>
    </row>
    <row r="1268" spans="1:3" x14ac:dyDescent="0.35">
      <c r="A1268" s="470">
        <v>1267</v>
      </c>
      <c r="B1268" s="470">
        <v>0</v>
      </c>
      <c r="C1268" s="470">
        <v>1</v>
      </c>
    </row>
    <row r="1269" spans="1:3" x14ac:dyDescent="0.35">
      <c r="A1269" s="470">
        <v>1268</v>
      </c>
      <c r="B1269" s="470">
        <v>0</v>
      </c>
      <c r="C1269" s="470">
        <v>1</v>
      </c>
    </row>
    <row r="1270" spans="1:3" x14ac:dyDescent="0.35">
      <c r="A1270" s="470">
        <v>1269</v>
      </c>
      <c r="B1270" s="470">
        <v>0</v>
      </c>
      <c r="C1270" s="470">
        <v>1</v>
      </c>
    </row>
    <row r="1271" spans="1:3" x14ac:dyDescent="0.35">
      <c r="A1271" s="470">
        <v>1270</v>
      </c>
      <c r="B1271" s="470">
        <v>0</v>
      </c>
      <c r="C1271" s="470">
        <v>1</v>
      </c>
    </row>
    <row r="1272" spans="1:3" x14ac:dyDescent="0.35">
      <c r="A1272" s="470">
        <v>1271</v>
      </c>
      <c r="B1272" s="470">
        <v>0</v>
      </c>
      <c r="C1272" s="470">
        <v>1</v>
      </c>
    </row>
    <row r="1273" spans="1:3" x14ac:dyDescent="0.35">
      <c r="A1273" s="470">
        <v>1272</v>
      </c>
      <c r="B1273" s="470">
        <v>0</v>
      </c>
      <c r="C1273" s="470">
        <v>1</v>
      </c>
    </row>
    <row r="1274" spans="1:3" x14ac:dyDescent="0.35">
      <c r="A1274" s="470">
        <v>1273</v>
      </c>
      <c r="B1274" s="470">
        <v>0</v>
      </c>
      <c r="C1274" s="470">
        <v>1</v>
      </c>
    </row>
    <row r="1275" spans="1:3" x14ac:dyDescent="0.35">
      <c r="A1275" s="470">
        <v>1274</v>
      </c>
      <c r="B1275" s="470">
        <v>0</v>
      </c>
      <c r="C1275" s="470">
        <v>1</v>
      </c>
    </row>
    <row r="1276" spans="1:3" x14ac:dyDescent="0.35">
      <c r="A1276" s="470">
        <v>1275</v>
      </c>
      <c r="B1276" s="470">
        <v>0</v>
      </c>
      <c r="C1276" s="470">
        <v>1</v>
      </c>
    </row>
    <row r="1277" spans="1:3" x14ac:dyDescent="0.35">
      <c r="A1277" s="470">
        <v>1276</v>
      </c>
      <c r="B1277" s="470">
        <v>0</v>
      </c>
      <c r="C1277" s="470">
        <v>1</v>
      </c>
    </row>
    <row r="1278" spans="1:3" x14ac:dyDescent="0.35">
      <c r="A1278" s="470">
        <v>1277</v>
      </c>
      <c r="B1278" s="470">
        <v>0</v>
      </c>
      <c r="C1278" s="470">
        <v>1</v>
      </c>
    </row>
    <row r="1279" spans="1:3" x14ac:dyDescent="0.35">
      <c r="A1279" s="470">
        <v>1278</v>
      </c>
      <c r="B1279" s="470">
        <v>0</v>
      </c>
      <c r="C1279" s="470">
        <v>1</v>
      </c>
    </row>
    <row r="1280" spans="1:3" x14ac:dyDescent="0.35">
      <c r="A1280" s="470">
        <v>1279</v>
      </c>
      <c r="B1280" s="470">
        <v>0</v>
      </c>
      <c r="C1280" s="470">
        <v>1</v>
      </c>
    </row>
    <row r="1281" spans="1:3" x14ac:dyDescent="0.35">
      <c r="A1281" s="470">
        <v>1280</v>
      </c>
      <c r="B1281" s="470">
        <v>0</v>
      </c>
      <c r="C1281" s="470">
        <v>1</v>
      </c>
    </row>
    <row r="1282" spans="1:3" x14ac:dyDescent="0.35">
      <c r="A1282" s="470">
        <v>1281</v>
      </c>
      <c r="B1282" s="470">
        <v>0</v>
      </c>
      <c r="C1282" s="470">
        <v>1</v>
      </c>
    </row>
    <row r="1283" spans="1:3" x14ac:dyDescent="0.35">
      <c r="A1283" s="470">
        <v>1282</v>
      </c>
      <c r="B1283" s="470">
        <v>0</v>
      </c>
      <c r="C1283" s="470">
        <v>1</v>
      </c>
    </row>
    <row r="1284" spans="1:3" x14ac:dyDescent="0.35">
      <c r="A1284" s="470">
        <v>1283</v>
      </c>
      <c r="B1284" s="470">
        <v>0</v>
      </c>
      <c r="C1284" s="470">
        <v>1</v>
      </c>
    </row>
    <row r="1285" spans="1:3" x14ac:dyDescent="0.35">
      <c r="A1285" s="470">
        <v>1284</v>
      </c>
      <c r="B1285" s="470">
        <v>0</v>
      </c>
      <c r="C1285" s="470">
        <v>1</v>
      </c>
    </row>
    <row r="1286" spans="1:3" x14ac:dyDescent="0.35">
      <c r="A1286" s="470">
        <v>1285</v>
      </c>
      <c r="B1286" s="470">
        <v>0</v>
      </c>
      <c r="C1286" s="470">
        <v>1</v>
      </c>
    </row>
    <row r="1287" spans="1:3" x14ac:dyDescent="0.35">
      <c r="A1287" s="470">
        <v>1286</v>
      </c>
      <c r="B1287" s="470">
        <v>0</v>
      </c>
      <c r="C1287" s="470">
        <v>1</v>
      </c>
    </row>
    <row r="1288" spans="1:3" x14ac:dyDescent="0.35">
      <c r="A1288" s="470">
        <v>1287</v>
      </c>
      <c r="B1288" s="470">
        <v>0</v>
      </c>
      <c r="C1288" s="470">
        <v>1</v>
      </c>
    </row>
    <row r="1289" spans="1:3" x14ac:dyDescent="0.35">
      <c r="A1289" s="470">
        <v>1288</v>
      </c>
      <c r="B1289" s="470">
        <v>0</v>
      </c>
      <c r="C1289" s="470">
        <v>1</v>
      </c>
    </row>
    <row r="1290" spans="1:3" x14ac:dyDescent="0.35">
      <c r="A1290" s="470">
        <v>1289</v>
      </c>
      <c r="B1290" s="470">
        <v>0</v>
      </c>
      <c r="C1290" s="470">
        <v>1</v>
      </c>
    </row>
    <row r="1291" spans="1:3" x14ac:dyDescent="0.35">
      <c r="A1291" s="470">
        <v>1290</v>
      </c>
      <c r="B1291" s="470">
        <v>0</v>
      </c>
      <c r="C1291" s="470">
        <v>1</v>
      </c>
    </row>
    <row r="1292" spans="1:3" x14ac:dyDescent="0.35">
      <c r="A1292" s="470">
        <v>1291</v>
      </c>
      <c r="B1292" s="470">
        <v>0</v>
      </c>
      <c r="C1292" s="470">
        <v>1</v>
      </c>
    </row>
    <row r="1293" spans="1:3" x14ac:dyDescent="0.35">
      <c r="A1293" s="470">
        <v>1292</v>
      </c>
      <c r="B1293" s="470">
        <v>0</v>
      </c>
      <c r="C1293" s="470">
        <v>1</v>
      </c>
    </row>
    <row r="1294" spans="1:3" x14ac:dyDescent="0.35">
      <c r="A1294" s="470">
        <v>1293</v>
      </c>
      <c r="B1294" s="470">
        <v>0</v>
      </c>
      <c r="C1294" s="470">
        <v>1</v>
      </c>
    </row>
    <row r="1295" spans="1:3" x14ac:dyDescent="0.35">
      <c r="A1295" s="470">
        <v>1294</v>
      </c>
      <c r="B1295" s="470">
        <v>0</v>
      </c>
      <c r="C1295" s="470">
        <v>1</v>
      </c>
    </row>
    <row r="1296" spans="1:3" x14ac:dyDescent="0.35">
      <c r="A1296" s="470">
        <v>1295</v>
      </c>
      <c r="B1296" s="470">
        <v>0</v>
      </c>
      <c r="C1296" s="470">
        <v>1</v>
      </c>
    </row>
    <row r="1297" spans="1:3" x14ac:dyDescent="0.35">
      <c r="A1297" s="470">
        <v>1296</v>
      </c>
      <c r="B1297" s="470">
        <v>0</v>
      </c>
      <c r="C1297" s="470">
        <v>1</v>
      </c>
    </row>
    <row r="1298" spans="1:3" x14ac:dyDescent="0.35">
      <c r="A1298" s="470">
        <v>1297</v>
      </c>
      <c r="B1298" s="470">
        <v>0</v>
      </c>
      <c r="C1298" s="470">
        <v>1</v>
      </c>
    </row>
    <row r="1299" spans="1:3" x14ac:dyDescent="0.35">
      <c r="A1299" s="470">
        <v>1298</v>
      </c>
      <c r="B1299" s="470">
        <v>0</v>
      </c>
      <c r="C1299" s="470">
        <v>1</v>
      </c>
    </row>
    <row r="1300" spans="1:3" x14ac:dyDescent="0.35">
      <c r="A1300" s="470">
        <v>1299</v>
      </c>
      <c r="B1300" s="470">
        <v>0</v>
      </c>
      <c r="C1300" s="470">
        <v>1</v>
      </c>
    </row>
    <row r="1301" spans="1:3" x14ac:dyDescent="0.35">
      <c r="A1301" s="470">
        <v>1300</v>
      </c>
      <c r="B1301" s="470">
        <v>0</v>
      </c>
      <c r="C1301" s="470">
        <v>1</v>
      </c>
    </row>
    <row r="1302" spans="1:3" x14ac:dyDescent="0.35">
      <c r="A1302" s="470">
        <v>1301</v>
      </c>
      <c r="B1302" s="470">
        <v>0</v>
      </c>
      <c r="C1302" s="470">
        <v>1</v>
      </c>
    </row>
    <row r="1303" spans="1:3" x14ac:dyDescent="0.35">
      <c r="A1303" s="470">
        <v>1302</v>
      </c>
      <c r="B1303" s="470">
        <v>0</v>
      </c>
      <c r="C1303" s="470">
        <v>1</v>
      </c>
    </row>
    <row r="1304" spans="1:3" x14ac:dyDescent="0.35">
      <c r="A1304" s="470">
        <v>1303</v>
      </c>
      <c r="B1304" s="470">
        <v>0</v>
      </c>
      <c r="C1304" s="470">
        <v>1</v>
      </c>
    </row>
    <row r="1305" spans="1:3" x14ac:dyDescent="0.35">
      <c r="A1305" s="470">
        <v>1304</v>
      </c>
      <c r="B1305" s="470">
        <v>0</v>
      </c>
      <c r="C1305" s="470">
        <v>1</v>
      </c>
    </row>
    <row r="1306" spans="1:3" x14ac:dyDescent="0.35">
      <c r="A1306" s="470">
        <v>1305</v>
      </c>
      <c r="B1306" s="470">
        <v>0</v>
      </c>
      <c r="C1306" s="470">
        <v>1</v>
      </c>
    </row>
    <row r="1307" spans="1:3" x14ac:dyDescent="0.35">
      <c r="A1307" s="470">
        <v>1306</v>
      </c>
      <c r="B1307" s="470">
        <v>0</v>
      </c>
      <c r="C1307" s="470">
        <v>1</v>
      </c>
    </row>
    <row r="1308" spans="1:3" x14ac:dyDescent="0.35">
      <c r="A1308" s="470">
        <v>1307</v>
      </c>
      <c r="B1308" s="470">
        <v>0</v>
      </c>
      <c r="C1308" s="470">
        <v>1</v>
      </c>
    </row>
    <row r="1309" spans="1:3" x14ac:dyDescent="0.35">
      <c r="A1309" s="470">
        <v>1308</v>
      </c>
      <c r="B1309" s="470">
        <v>0</v>
      </c>
      <c r="C1309" s="470">
        <v>1</v>
      </c>
    </row>
    <row r="1310" spans="1:3" x14ac:dyDescent="0.35">
      <c r="A1310" s="470">
        <v>1309</v>
      </c>
      <c r="B1310" s="470">
        <v>0</v>
      </c>
      <c r="C1310" s="470">
        <v>1</v>
      </c>
    </row>
    <row r="1311" spans="1:3" x14ac:dyDescent="0.35">
      <c r="A1311" s="470">
        <v>1310</v>
      </c>
      <c r="B1311" s="470">
        <v>0</v>
      </c>
      <c r="C1311" s="470">
        <v>1</v>
      </c>
    </row>
    <row r="1312" spans="1:3" x14ac:dyDescent="0.35">
      <c r="A1312" s="470">
        <v>1311</v>
      </c>
      <c r="B1312" s="470">
        <v>0</v>
      </c>
      <c r="C1312" s="470">
        <v>1</v>
      </c>
    </row>
    <row r="1313" spans="1:3" x14ac:dyDescent="0.35">
      <c r="A1313" s="470">
        <v>1312</v>
      </c>
      <c r="B1313" s="470">
        <v>0</v>
      </c>
      <c r="C1313" s="470">
        <v>1</v>
      </c>
    </row>
    <row r="1314" spans="1:3" x14ac:dyDescent="0.35">
      <c r="A1314" s="470">
        <v>1313</v>
      </c>
      <c r="B1314" s="470">
        <v>0</v>
      </c>
      <c r="C1314" s="470">
        <v>1</v>
      </c>
    </row>
    <row r="1315" spans="1:3" x14ac:dyDescent="0.35">
      <c r="A1315" s="470">
        <v>1314</v>
      </c>
      <c r="B1315" s="470">
        <v>0</v>
      </c>
      <c r="C1315" s="470">
        <v>1</v>
      </c>
    </row>
    <row r="1316" spans="1:3" x14ac:dyDescent="0.35">
      <c r="A1316" s="470">
        <v>1315</v>
      </c>
      <c r="B1316" s="470">
        <v>0</v>
      </c>
      <c r="C1316" s="470">
        <v>1</v>
      </c>
    </row>
    <row r="1317" spans="1:3" x14ac:dyDescent="0.35">
      <c r="A1317" s="470">
        <v>1316</v>
      </c>
      <c r="B1317" s="470">
        <v>0</v>
      </c>
      <c r="C1317" s="470">
        <v>1</v>
      </c>
    </row>
    <row r="1318" spans="1:3" x14ac:dyDescent="0.35">
      <c r="A1318" s="470">
        <v>1317</v>
      </c>
      <c r="B1318" s="470">
        <v>0</v>
      </c>
      <c r="C1318" s="470">
        <v>1</v>
      </c>
    </row>
    <row r="1319" spans="1:3" x14ac:dyDescent="0.35">
      <c r="A1319" s="470">
        <v>1318</v>
      </c>
      <c r="B1319" s="470">
        <v>0</v>
      </c>
      <c r="C1319" s="470">
        <v>1</v>
      </c>
    </row>
    <row r="1320" spans="1:3" x14ac:dyDescent="0.35">
      <c r="A1320" s="470">
        <v>1319</v>
      </c>
      <c r="B1320" s="470">
        <v>0</v>
      </c>
      <c r="C1320" s="470">
        <v>1</v>
      </c>
    </row>
    <row r="1321" spans="1:3" x14ac:dyDescent="0.35">
      <c r="A1321" s="470">
        <v>1320</v>
      </c>
      <c r="B1321" s="470">
        <v>0</v>
      </c>
      <c r="C1321" s="470">
        <v>1</v>
      </c>
    </row>
    <row r="1322" spans="1:3" x14ac:dyDescent="0.35">
      <c r="A1322" s="470">
        <v>1321</v>
      </c>
      <c r="B1322" s="470">
        <v>0</v>
      </c>
      <c r="C1322" s="470">
        <v>1</v>
      </c>
    </row>
    <row r="1323" spans="1:3" x14ac:dyDescent="0.35">
      <c r="A1323" s="470">
        <v>1322</v>
      </c>
      <c r="B1323" s="470">
        <v>0</v>
      </c>
      <c r="C1323" s="470">
        <v>1</v>
      </c>
    </row>
    <row r="1324" spans="1:3" x14ac:dyDescent="0.35">
      <c r="A1324" s="470">
        <v>1323</v>
      </c>
      <c r="B1324" s="470">
        <v>0</v>
      </c>
      <c r="C1324" s="470">
        <v>1</v>
      </c>
    </row>
    <row r="1325" spans="1:3" x14ac:dyDescent="0.35">
      <c r="A1325" s="470">
        <v>1324</v>
      </c>
      <c r="B1325" s="470">
        <v>0</v>
      </c>
      <c r="C1325" s="470">
        <v>1</v>
      </c>
    </row>
    <row r="1326" spans="1:3" x14ac:dyDescent="0.35">
      <c r="A1326" s="470">
        <v>1325</v>
      </c>
      <c r="B1326" s="470">
        <v>0</v>
      </c>
      <c r="C1326" s="470">
        <v>1</v>
      </c>
    </row>
    <row r="1327" spans="1:3" x14ac:dyDescent="0.35">
      <c r="A1327" s="470">
        <v>1326</v>
      </c>
      <c r="B1327" s="470">
        <v>0</v>
      </c>
      <c r="C1327" s="470">
        <v>1</v>
      </c>
    </row>
    <row r="1328" spans="1:3" x14ac:dyDescent="0.35">
      <c r="A1328" s="470">
        <v>1327</v>
      </c>
      <c r="B1328" s="470">
        <v>0</v>
      </c>
      <c r="C1328" s="470">
        <v>1</v>
      </c>
    </row>
    <row r="1329" spans="1:3" x14ac:dyDescent="0.35">
      <c r="A1329" s="470">
        <v>1328</v>
      </c>
      <c r="B1329" s="470">
        <v>0</v>
      </c>
      <c r="C1329" s="470">
        <v>1</v>
      </c>
    </row>
    <row r="1330" spans="1:3" x14ac:dyDescent="0.35">
      <c r="A1330" s="470">
        <v>1329</v>
      </c>
      <c r="B1330" s="470">
        <v>0</v>
      </c>
      <c r="C1330" s="470">
        <v>1</v>
      </c>
    </row>
    <row r="1331" spans="1:3" x14ac:dyDescent="0.35">
      <c r="A1331" s="470">
        <v>1330</v>
      </c>
      <c r="B1331" s="470">
        <v>0</v>
      </c>
      <c r="C1331" s="470">
        <v>1</v>
      </c>
    </row>
    <row r="1332" spans="1:3" x14ac:dyDescent="0.35">
      <c r="A1332" s="470">
        <v>1331</v>
      </c>
      <c r="B1332" s="470">
        <v>0</v>
      </c>
      <c r="C1332" s="470">
        <v>1</v>
      </c>
    </row>
    <row r="1333" spans="1:3" x14ac:dyDescent="0.35">
      <c r="A1333" s="470">
        <v>1332</v>
      </c>
      <c r="B1333" s="470">
        <v>0</v>
      </c>
      <c r="C1333" s="470">
        <v>1</v>
      </c>
    </row>
    <row r="1334" spans="1:3" x14ac:dyDescent="0.35">
      <c r="A1334" s="470">
        <v>1333</v>
      </c>
      <c r="B1334" s="470">
        <v>0</v>
      </c>
      <c r="C1334" s="470">
        <v>1</v>
      </c>
    </row>
    <row r="1335" spans="1:3" x14ac:dyDescent="0.35">
      <c r="A1335" s="470">
        <v>1334</v>
      </c>
      <c r="B1335" s="470">
        <v>0</v>
      </c>
      <c r="C1335" s="470">
        <v>1</v>
      </c>
    </row>
    <row r="1336" spans="1:3" x14ac:dyDescent="0.35">
      <c r="A1336" s="470">
        <v>1335</v>
      </c>
      <c r="B1336" s="470">
        <v>0</v>
      </c>
      <c r="C1336" s="470">
        <v>1</v>
      </c>
    </row>
    <row r="1337" spans="1:3" x14ac:dyDescent="0.35">
      <c r="A1337" s="470">
        <v>1336</v>
      </c>
      <c r="B1337" s="470">
        <v>0</v>
      </c>
      <c r="C1337" s="470">
        <v>1</v>
      </c>
    </row>
    <row r="1338" spans="1:3" x14ac:dyDescent="0.35">
      <c r="A1338" s="470">
        <v>1337</v>
      </c>
      <c r="B1338" s="470">
        <v>0</v>
      </c>
      <c r="C1338" s="470">
        <v>1</v>
      </c>
    </row>
    <row r="1339" spans="1:3" x14ac:dyDescent="0.35">
      <c r="A1339" s="470">
        <v>1338</v>
      </c>
      <c r="B1339" s="470">
        <v>0</v>
      </c>
      <c r="C1339" s="470">
        <v>1</v>
      </c>
    </row>
    <row r="1340" spans="1:3" x14ac:dyDescent="0.35">
      <c r="A1340" s="470">
        <v>1339</v>
      </c>
      <c r="B1340" s="470">
        <v>0</v>
      </c>
      <c r="C1340" s="470">
        <v>1</v>
      </c>
    </row>
    <row r="1341" spans="1:3" x14ac:dyDescent="0.35">
      <c r="A1341" s="470">
        <v>1340</v>
      </c>
      <c r="B1341" s="470">
        <v>0</v>
      </c>
      <c r="C1341" s="470">
        <v>1</v>
      </c>
    </row>
    <row r="1342" spans="1:3" x14ac:dyDescent="0.35">
      <c r="A1342" s="470">
        <v>1341</v>
      </c>
      <c r="B1342" s="470">
        <v>0</v>
      </c>
      <c r="C1342" s="470">
        <v>1</v>
      </c>
    </row>
    <row r="1343" spans="1:3" x14ac:dyDescent="0.35">
      <c r="A1343" s="470">
        <v>1342</v>
      </c>
      <c r="B1343" s="470">
        <v>0</v>
      </c>
      <c r="C1343" s="470">
        <v>1</v>
      </c>
    </row>
    <row r="1344" spans="1:3" x14ac:dyDescent="0.35">
      <c r="A1344" s="470">
        <v>1343</v>
      </c>
      <c r="B1344" s="470">
        <v>0</v>
      </c>
      <c r="C1344" s="470">
        <v>1</v>
      </c>
    </row>
    <row r="1345" spans="1:3" x14ac:dyDescent="0.35">
      <c r="A1345" s="470">
        <v>1344</v>
      </c>
      <c r="B1345" s="470">
        <v>0</v>
      </c>
      <c r="C1345" s="470">
        <v>2</v>
      </c>
    </row>
    <row r="1346" spans="1:3" x14ac:dyDescent="0.35">
      <c r="A1346" s="470">
        <v>1345</v>
      </c>
      <c r="B1346" s="470">
        <v>0</v>
      </c>
      <c r="C1346" s="470">
        <v>1</v>
      </c>
    </row>
    <row r="1347" spans="1:3" x14ac:dyDescent="0.35">
      <c r="A1347" s="470">
        <v>1346</v>
      </c>
      <c r="B1347" s="470">
        <v>0</v>
      </c>
      <c r="C1347" s="470">
        <v>1</v>
      </c>
    </row>
    <row r="1348" spans="1:3" x14ac:dyDescent="0.35">
      <c r="A1348" s="470">
        <v>1347</v>
      </c>
      <c r="B1348" s="470">
        <v>0</v>
      </c>
      <c r="C1348" s="470">
        <v>1</v>
      </c>
    </row>
    <row r="1349" spans="1:3" x14ac:dyDescent="0.35">
      <c r="A1349" s="470">
        <v>1348</v>
      </c>
      <c r="B1349" s="470">
        <v>0</v>
      </c>
      <c r="C1349" s="470">
        <v>1</v>
      </c>
    </row>
    <row r="1350" spans="1:3" x14ac:dyDescent="0.35">
      <c r="A1350" s="470">
        <v>1349</v>
      </c>
      <c r="B1350" s="470">
        <v>0</v>
      </c>
      <c r="C1350" s="470">
        <v>1</v>
      </c>
    </row>
    <row r="1351" spans="1:3" x14ac:dyDescent="0.35">
      <c r="A1351" s="470">
        <v>1350</v>
      </c>
      <c r="B1351" s="470">
        <v>0</v>
      </c>
      <c r="C1351" s="470">
        <v>1</v>
      </c>
    </row>
    <row r="1352" spans="1:3" x14ac:dyDescent="0.35">
      <c r="A1352" s="470">
        <v>1351</v>
      </c>
      <c r="B1352" s="470">
        <v>0</v>
      </c>
      <c r="C1352" s="470">
        <v>1</v>
      </c>
    </row>
    <row r="1353" spans="1:3" x14ac:dyDescent="0.35">
      <c r="A1353" s="470">
        <v>1352</v>
      </c>
      <c r="B1353" s="470">
        <v>0</v>
      </c>
      <c r="C1353" s="470">
        <v>1</v>
      </c>
    </row>
    <row r="1354" spans="1:3" x14ac:dyDescent="0.35">
      <c r="A1354" s="470">
        <v>1353</v>
      </c>
      <c r="B1354" s="470">
        <v>0</v>
      </c>
      <c r="C1354" s="470">
        <v>1</v>
      </c>
    </row>
    <row r="1355" spans="1:3" x14ac:dyDescent="0.35">
      <c r="A1355" s="470">
        <v>1354</v>
      </c>
      <c r="B1355" s="470">
        <v>0</v>
      </c>
      <c r="C1355" s="470">
        <v>1</v>
      </c>
    </row>
    <row r="1356" spans="1:3" x14ac:dyDescent="0.35">
      <c r="A1356" s="470">
        <v>1355</v>
      </c>
      <c r="B1356" s="470">
        <v>0</v>
      </c>
      <c r="C1356" s="470">
        <v>1</v>
      </c>
    </row>
    <row r="1357" spans="1:3" x14ac:dyDescent="0.35">
      <c r="A1357" s="470">
        <v>1356</v>
      </c>
      <c r="B1357" s="470">
        <v>0</v>
      </c>
      <c r="C1357" s="470">
        <v>1</v>
      </c>
    </row>
    <row r="1358" spans="1:3" x14ac:dyDescent="0.35">
      <c r="A1358" s="470">
        <v>1357</v>
      </c>
      <c r="B1358" s="470">
        <v>0</v>
      </c>
      <c r="C1358" s="470">
        <v>1</v>
      </c>
    </row>
    <row r="1359" spans="1:3" x14ac:dyDescent="0.35">
      <c r="A1359" s="470">
        <v>1358</v>
      </c>
      <c r="B1359" s="470">
        <v>0</v>
      </c>
      <c r="C1359" s="470">
        <v>1</v>
      </c>
    </row>
    <row r="1360" spans="1:3" x14ac:dyDescent="0.35">
      <c r="A1360" s="470">
        <v>1359</v>
      </c>
      <c r="B1360" s="470">
        <v>0</v>
      </c>
      <c r="C1360" s="470">
        <v>1</v>
      </c>
    </row>
    <row r="1361" spans="1:3" x14ac:dyDescent="0.35">
      <c r="A1361" s="470">
        <v>1360</v>
      </c>
      <c r="B1361" s="470">
        <v>0</v>
      </c>
      <c r="C1361" s="470">
        <v>1</v>
      </c>
    </row>
    <row r="1362" spans="1:3" x14ac:dyDescent="0.35">
      <c r="A1362" s="470">
        <v>1361</v>
      </c>
      <c r="B1362" s="470">
        <v>0</v>
      </c>
      <c r="C1362" s="470">
        <v>1</v>
      </c>
    </row>
    <row r="1363" spans="1:3" x14ac:dyDescent="0.35">
      <c r="A1363" s="470">
        <v>1362</v>
      </c>
      <c r="B1363" s="470">
        <v>0</v>
      </c>
      <c r="C1363" s="470">
        <v>1</v>
      </c>
    </row>
    <row r="1364" spans="1:3" x14ac:dyDescent="0.35">
      <c r="A1364" s="470">
        <v>1363</v>
      </c>
      <c r="B1364" s="470">
        <v>0</v>
      </c>
      <c r="C1364" s="470">
        <v>1</v>
      </c>
    </row>
    <row r="1365" spans="1:3" x14ac:dyDescent="0.35">
      <c r="A1365" s="470">
        <v>1364</v>
      </c>
      <c r="B1365" s="470">
        <v>0</v>
      </c>
      <c r="C1365" s="470">
        <v>1</v>
      </c>
    </row>
    <row r="1366" spans="1:3" x14ac:dyDescent="0.35">
      <c r="A1366" s="470">
        <v>1365</v>
      </c>
      <c r="B1366" s="470">
        <v>0</v>
      </c>
      <c r="C1366" s="470">
        <v>1</v>
      </c>
    </row>
    <row r="1367" spans="1:3" x14ac:dyDescent="0.35">
      <c r="A1367" s="470">
        <v>1366</v>
      </c>
      <c r="B1367" s="470">
        <v>0</v>
      </c>
      <c r="C1367" s="470">
        <v>1</v>
      </c>
    </row>
    <row r="1368" spans="1:3" x14ac:dyDescent="0.35">
      <c r="A1368" s="470">
        <v>1367</v>
      </c>
      <c r="B1368" s="470">
        <v>0</v>
      </c>
      <c r="C1368" s="470">
        <v>1</v>
      </c>
    </row>
    <row r="1369" spans="1:3" x14ac:dyDescent="0.35">
      <c r="A1369" s="470">
        <v>1368</v>
      </c>
      <c r="B1369" s="470">
        <v>0</v>
      </c>
      <c r="C1369" s="470">
        <v>1</v>
      </c>
    </row>
    <row r="1370" spans="1:3" x14ac:dyDescent="0.35">
      <c r="A1370" s="470">
        <v>1369</v>
      </c>
      <c r="B1370" s="470">
        <v>0</v>
      </c>
      <c r="C1370" s="470">
        <v>1</v>
      </c>
    </row>
    <row r="1371" spans="1:3" x14ac:dyDescent="0.35">
      <c r="A1371" s="470">
        <v>1370</v>
      </c>
      <c r="B1371" s="470">
        <v>0</v>
      </c>
      <c r="C1371" s="470">
        <v>1</v>
      </c>
    </row>
    <row r="1372" spans="1:3" x14ac:dyDescent="0.35">
      <c r="A1372" s="470">
        <v>1371</v>
      </c>
      <c r="B1372" s="470">
        <v>0</v>
      </c>
      <c r="C1372" s="470">
        <v>1</v>
      </c>
    </row>
    <row r="1373" spans="1:3" x14ac:dyDescent="0.35">
      <c r="A1373" s="470">
        <v>1372</v>
      </c>
      <c r="B1373" s="470">
        <v>0</v>
      </c>
      <c r="C1373" s="470">
        <v>1</v>
      </c>
    </row>
    <row r="1374" spans="1:3" x14ac:dyDescent="0.35">
      <c r="A1374" s="470">
        <v>1373</v>
      </c>
      <c r="B1374" s="470">
        <v>0</v>
      </c>
      <c r="C1374" s="470">
        <v>1</v>
      </c>
    </row>
    <row r="1375" spans="1:3" x14ac:dyDescent="0.35">
      <c r="A1375" s="470">
        <v>1374</v>
      </c>
      <c r="B1375" s="470">
        <v>0</v>
      </c>
      <c r="C1375" s="470">
        <v>1</v>
      </c>
    </row>
    <row r="1376" spans="1:3" x14ac:dyDescent="0.35">
      <c r="A1376" s="470">
        <v>1375</v>
      </c>
      <c r="B1376" s="470">
        <v>0</v>
      </c>
      <c r="C1376" s="470">
        <v>1</v>
      </c>
    </row>
    <row r="1377" spans="1:3" x14ac:dyDescent="0.35">
      <c r="A1377" s="470">
        <v>1376</v>
      </c>
      <c r="B1377" s="470">
        <v>0</v>
      </c>
      <c r="C1377" s="470">
        <v>1</v>
      </c>
    </row>
    <row r="1378" spans="1:3" x14ac:dyDescent="0.35">
      <c r="A1378" s="470">
        <v>1377</v>
      </c>
      <c r="B1378" s="470">
        <v>0</v>
      </c>
      <c r="C1378" s="470">
        <v>1</v>
      </c>
    </row>
    <row r="1379" spans="1:3" x14ac:dyDescent="0.35">
      <c r="A1379" s="470">
        <v>1378</v>
      </c>
      <c r="B1379" s="470">
        <v>0</v>
      </c>
      <c r="C1379" s="470">
        <v>1</v>
      </c>
    </row>
    <row r="1380" spans="1:3" x14ac:dyDescent="0.35">
      <c r="A1380" s="470">
        <v>1379</v>
      </c>
      <c r="B1380" s="470">
        <v>0</v>
      </c>
      <c r="C1380" s="470">
        <v>1</v>
      </c>
    </row>
    <row r="1381" spans="1:3" x14ac:dyDescent="0.35">
      <c r="A1381" s="470">
        <v>1380</v>
      </c>
      <c r="B1381" s="470">
        <v>0</v>
      </c>
      <c r="C1381" s="470">
        <v>1</v>
      </c>
    </row>
    <row r="1382" spans="1:3" x14ac:dyDescent="0.35">
      <c r="A1382" s="470">
        <v>1381</v>
      </c>
      <c r="B1382" s="470">
        <v>0</v>
      </c>
      <c r="C1382" s="470">
        <v>1</v>
      </c>
    </row>
    <row r="1383" spans="1:3" x14ac:dyDescent="0.35">
      <c r="A1383" s="470">
        <v>1382</v>
      </c>
      <c r="B1383" s="470">
        <v>0</v>
      </c>
      <c r="C1383" s="470">
        <v>1</v>
      </c>
    </row>
    <row r="1384" spans="1:3" x14ac:dyDescent="0.35">
      <c r="A1384" s="470">
        <v>1383</v>
      </c>
      <c r="B1384" s="470">
        <v>0</v>
      </c>
      <c r="C1384" s="470">
        <v>1</v>
      </c>
    </row>
    <row r="1385" spans="1:3" x14ac:dyDescent="0.35">
      <c r="A1385" s="470">
        <v>1384</v>
      </c>
      <c r="B1385" s="470">
        <v>0</v>
      </c>
      <c r="C1385" s="470">
        <v>1</v>
      </c>
    </row>
    <row r="1386" spans="1:3" x14ac:dyDescent="0.35">
      <c r="A1386" s="470">
        <v>1385</v>
      </c>
      <c r="B1386" s="470">
        <v>0</v>
      </c>
      <c r="C1386" s="470">
        <v>1</v>
      </c>
    </row>
    <row r="1387" spans="1:3" x14ac:dyDescent="0.35">
      <c r="A1387" s="470">
        <v>1386</v>
      </c>
      <c r="B1387" s="470">
        <v>0</v>
      </c>
      <c r="C1387" s="470">
        <v>1</v>
      </c>
    </row>
    <row r="1388" spans="1:3" x14ac:dyDescent="0.35">
      <c r="A1388" s="470">
        <v>1387</v>
      </c>
      <c r="B1388" s="470">
        <v>0</v>
      </c>
      <c r="C1388" s="470">
        <v>1</v>
      </c>
    </row>
    <row r="1389" spans="1:3" x14ac:dyDescent="0.35">
      <c r="A1389" s="470">
        <v>1388</v>
      </c>
      <c r="B1389" s="470">
        <v>0</v>
      </c>
      <c r="C1389" s="470">
        <v>1</v>
      </c>
    </row>
    <row r="1390" spans="1:3" x14ac:dyDescent="0.35">
      <c r="A1390" s="470">
        <v>1389</v>
      </c>
      <c r="B1390" s="470">
        <v>0</v>
      </c>
      <c r="C1390" s="470">
        <v>1</v>
      </c>
    </row>
    <row r="1391" spans="1:3" x14ac:dyDescent="0.35">
      <c r="A1391" s="470">
        <v>1390</v>
      </c>
      <c r="B1391" s="470">
        <v>0</v>
      </c>
      <c r="C1391" s="470">
        <v>1</v>
      </c>
    </row>
    <row r="1392" spans="1:3" x14ac:dyDescent="0.35">
      <c r="A1392" s="470">
        <v>1391</v>
      </c>
      <c r="B1392" s="470">
        <v>0</v>
      </c>
      <c r="C1392" s="470">
        <v>1</v>
      </c>
    </row>
    <row r="1393" spans="1:3" x14ac:dyDescent="0.35">
      <c r="A1393" s="470">
        <v>1392</v>
      </c>
      <c r="B1393" s="470">
        <v>0</v>
      </c>
      <c r="C1393" s="470">
        <v>1</v>
      </c>
    </row>
    <row r="1394" spans="1:3" x14ac:dyDescent="0.35">
      <c r="A1394" s="470">
        <v>1393</v>
      </c>
      <c r="B1394" s="470">
        <v>0</v>
      </c>
      <c r="C1394" s="470">
        <v>1</v>
      </c>
    </row>
    <row r="1395" spans="1:3" x14ac:dyDescent="0.35">
      <c r="A1395" s="470">
        <v>1394</v>
      </c>
      <c r="B1395" s="470">
        <v>0</v>
      </c>
      <c r="C1395" s="470">
        <v>1</v>
      </c>
    </row>
    <row r="1396" spans="1:3" x14ac:dyDescent="0.35">
      <c r="A1396" s="470">
        <v>1395</v>
      </c>
      <c r="B1396" s="470">
        <v>0</v>
      </c>
      <c r="C1396" s="470">
        <v>1</v>
      </c>
    </row>
    <row r="1397" spans="1:3" x14ac:dyDescent="0.35">
      <c r="A1397" s="470">
        <v>1396</v>
      </c>
      <c r="B1397" s="470">
        <v>0</v>
      </c>
      <c r="C1397" s="470">
        <v>1</v>
      </c>
    </row>
    <row r="1398" spans="1:3" x14ac:dyDescent="0.35">
      <c r="A1398" s="470">
        <v>1397</v>
      </c>
      <c r="B1398" s="470">
        <v>0</v>
      </c>
      <c r="C1398" s="470">
        <v>1</v>
      </c>
    </row>
    <row r="1399" spans="1:3" x14ac:dyDescent="0.35">
      <c r="A1399" s="470">
        <v>1398</v>
      </c>
      <c r="B1399" s="470">
        <v>0</v>
      </c>
      <c r="C1399" s="470">
        <v>1</v>
      </c>
    </row>
    <row r="1400" spans="1:3" x14ac:dyDescent="0.35">
      <c r="A1400" s="470">
        <v>1399</v>
      </c>
      <c r="B1400" s="470">
        <v>0</v>
      </c>
      <c r="C1400" s="470">
        <v>1</v>
      </c>
    </row>
    <row r="1401" spans="1:3" x14ac:dyDescent="0.35">
      <c r="A1401" s="470">
        <v>1400</v>
      </c>
      <c r="B1401" s="470">
        <v>0</v>
      </c>
      <c r="C1401" s="470">
        <v>1</v>
      </c>
    </row>
    <row r="1402" spans="1:3" x14ac:dyDescent="0.35">
      <c r="A1402" s="470">
        <v>1401</v>
      </c>
      <c r="B1402" s="470">
        <v>0</v>
      </c>
      <c r="C1402" s="470">
        <v>1</v>
      </c>
    </row>
    <row r="1403" spans="1:3" x14ac:dyDescent="0.35">
      <c r="A1403" s="470">
        <v>1402</v>
      </c>
      <c r="B1403" s="470">
        <v>0</v>
      </c>
      <c r="C1403" s="470">
        <v>1</v>
      </c>
    </row>
    <row r="1404" spans="1:3" x14ac:dyDescent="0.35">
      <c r="A1404" s="470">
        <v>1403</v>
      </c>
      <c r="B1404" s="470">
        <v>0</v>
      </c>
      <c r="C1404" s="470">
        <v>1</v>
      </c>
    </row>
    <row r="1405" spans="1:3" x14ac:dyDescent="0.35">
      <c r="A1405" s="470">
        <v>1404</v>
      </c>
      <c r="B1405" s="470">
        <v>0</v>
      </c>
      <c r="C1405" s="470">
        <v>1</v>
      </c>
    </row>
    <row r="1406" spans="1:3" x14ac:dyDescent="0.35">
      <c r="A1406" s="470">
        <v>1405</v>
      </c>
      <c r="B1406" s="470">
        <v>0</v>
      </c>
      <c r="C1406" s="470">
        <v>1</v>
      </c>
    </row>
    <row r="1407" spans="1:3" x14ac:dyDescent="0.35">
      <c r="A1407" s="470">
        <v>1406</v>
      </c>
      <c r="B1407" s="470">
        <v>0</v>
      </c>
      <c r="C1407" s="470">
        <v>1</v>
      </c>
    </row>
    <row r="1408" spans="1:3" x14ac:dyDescent="0.35">
      <c r="A1408" s="470">
        <v>1407</v>
      </c>
      <c r="B1408" s="470">
        <v>0</v>
      </c>
      <c r="C1408" s="470">
        <v>1</v>
      </c>
    </row>
    <row r="1409" spans="1:3" x14ac:dyDescent="0.35">
      <c r="A1409" s="470">
        <v>1408</v>
      </c>
      <c r="B1409" s="470">
        <v>0</v>
      </c>
      <c r="C1409" s="470">
        <v>1</v>
      </c>
    </row>
    <row r="1410" spans="1:3" x14ac:dyDescent="0.35">
      <c r="A1410" s="470">
        <v>1409</v>
      </c>
      <c r="B1410" s="470">
        <v>12.5</v>
      </c>
      <c r="C1410" s="470">
        <v>1</v>
      </c>
    </row>
    <row r="1411" spans="1:3" x14ac:dyDescent="0.35">
      <c r="A1411" s="470">
        <v>1410</v>
      </c>
      <c r="B1411" s="470">
        <v>12.5</v>
      </c>
      <c r="C1411" s="470">
        <v>1</v>
      </c>
    </row>
    <row r="1412" spans="1:3" x14ac:dyDescent="0.35">
      <c r="A1412" s="470">
        <v>1411</v>
      </c>
      <c r="B1412" s="470">
        <v>12.5</v>
      </c>
      <c r="C1412" s="470">
        <v>1</v>
      </c>
    </row>
    <row r="1413" spans="1:3" x14ac:dyDescent="0.35">
      <c r="A1413" s="470">
        <v>1412</v>
      </c>
      <c r="B1413" s="470">
        <v>12.5</v>
      </c>
      <c r="C1413" s="470">
        <v>1</v>
      </c>
    </row>
    <row r="1414" spans="1:3" x14ac:dyDescent="0.35">
      <c r="A1414" s="470">
        <v>1413</v>
      </c>
      <c r="B1414" s="470">
        <v>12.5</v>
      </c>
      <c r="C1414" s="470">
        <v>1</v>
      </c>
    </row>
    <row r="1415" spans="1:3" x14ac:dyDescent="0.35">
      <c r="A1415" s="470">
        <v>1414</v>
      </c>
      <c r="B1415" s="470">
        <v>12.5</v>
      </c>
      <c r="C1415" s="470">
        <v>1</v>
      </c>
    </row>
    <row r="1416" spans="1:3" x14ac:dyDescent="0.35">
      <c r="A1416" s="470">
        <v>1415</v>
      </c>
      <c r="B1416" s="470">
        <v>12.5</v>
      </c>
      <c r="C1416" s="470">
        <v>1</v>
      </c>
    </row>
    <row r="1417" spans="1:3" x14ac:dyDescent="0.35">
      <c r="A1417" s="470">
        <v>1416</v>
      </c>
      <c r="B1417" s="470">
        <v>12.5</v>
      </c>
      <c r="C1417" s="470">
        <v>1</v>
      </c>
    </row>
    <row r="1418" spans="1:3" x14ac:dyDescent="0.35">
      <c r="A1418" s="470">
        <v>1417</v>
      </c>
      <c r="B1418" s="470">
        <v>12.5</v>
      </c>
      <c r="C1418" s="470">
        <v>1</v>
      </c>
    </row>
    <row r="1419" spans="1:3" x14ac:dyDescent="0.35">
      <c r="A1419" s="470">
        <v>1418</v>
      </c>
      <c r="B1419" s="470">
        <v>12.5</v>
      </c>
      <c r="C1419" s="470">
        <v>1</v>
      </c>
    </row>
    <row r="1420" spans="1:3" x14ac:dyDescent="0.35">
      <c r="A1420" s="470">
        <v>1419</v>
      </c>
      <c r="B1420" s="470">
        <v>12.5</v>
      </c>
      <c r="C1420" s="470">
        <v>1</v>
      </c>
    </row>
    <row r="1421" spans="1:3" x14ac:dyDescent="0.35">
      <c r="A1421" s="470">
        <v>1420</v>
      </c>
      <c r="B1421" s="470">
        <v>12.5</v>
      </c>
      <c r="C1421" s="470">
        <v>1</v>
      </c>
    </row>
    <row r="1422" spans="1:3" x14ac:dyDescent="0.35">
      <c r="A1422" s="470">
        <v>1421</v>
      </c>
      <c r="B1422" s="470">
        <v>12.5</v>
      </c>
      <c r="C1422" s="470">
        <v>1</v>
      </c>
    </row>
    <row r="1423" spans="1:3" x14ac:dyDescent="0.35">
      <c r="A1423" s="470">
        <v>1422</v>
      </c>
      <c r="B1423" s="470">
        <v>12.5</v>
      </c>
      <c r="C1423" s="470">
        <v>1</v>
      </c>
    </row>
    <row r="1424" spans="1:3" x14ac:dyDescent="0.35">
      <c r="A1424" s="470">
        <v>1423</v>
      </c>
      <c r="B1424" s="470">
        <v>0</v>
      </c>
      <c r="C1424" s="470">
        <v>1</v>
      </c>
    </row>
    <row r="1425" spans="1:3" x14ac:dyDescent="0.35">
      <c r="A1425" s="470">
        <v>1424</v>
      </c>
      <c r="B1425" s="470">
        <v>0</v>
      </c>
      <c r="C1425" s="470">
        <v>1</v>
      </c>
    </row>
    <row r="1426" spans="1:3" x14ac:dyDescent="0.35">
      <c r="A1426" s="470">
        <v>1425</v>
      </c>
      <c r="B1426" s="470">
        <v>0</v>
      </c>
      <c r="C1426" s="470">
        <v>1</v>
      </c>
    </row>
    <row r="1427" spans="1:3" x14ac:dyDescent="0.35">
      <c r="A1427" s="470">
        <v>1426</v>
      </c>
      <c r="B1427" s="470">
        <v>0</v>
      </c>
      <c r="C1427" s="470">
        <v>1</v>
      </c>
    </row>
    <row r="1428" spans="1:3" x14ac:dyDescent="0.35">
      <c r="A1428" s="470">
        <v>1427</v>
      </c>
      <c r="B1428" s="470">
        <v>0</v>
      </c>
      <c r="C1428" s="470">
        <v>1</v>
      </c>
    </row>
    <row r="1429" spans="1:3" x14ac:dyDescent="0.35">
      <c r="A1429" s="470">
        <v>1428</v>
      </c>
      <c r="B1429" s="470">
        <v>0</v>
      </c>
      <c r="C1429" s="470">
        <v>1</v>
      </c>
    </row>
    <row r="1430" spans="1:3" x14ac:dyDescent="0.35">
      <c r="A1430" s="470">
        <v>1429</v>
      </c>
      <c r="B1430" s="470">
        <v>0</v>
      </c>
      <c r="C1430" s="470">
        <v>1</v>
      </c>
    </row>
    <row r="1431" spans="1:3" x14ac:dyDescent="0.35">
      <c r="A1431" s="470">
        <v>1430</v>
      </c>
      <c r="B1431" s="470">
        <v>0</v>
      </c>
      <c r="C1431" s="470">
        <v>1</v>
      </c>
    </row>
    <row r="1432" spans="1:3" x14ac:dyDescent="0.35">
      <c r="A1432" s="470">
        <v>1431</v>
      </c>
      <c r="B1432" s="470">
        <v>0</v>
      </c>
      <c r="C1432" s="470">
        <v>1</v>
      </c>
    </row>
    <row r="1433" spans="1:3" x14ac:dyDescent="0.35">
      <c r="A1433" s="470">
        <v>1432</v>
      </c>
      <c r="B1433" s="470">
        <v>0</v>
      </c>
      <c r="C1433" s="470">
        <v>1</v>
      </c>
    </row>
    <row r="1434" spans="1:3" x14ac:dyDescent="0.35">
      <c r="A1434" s="470">
        <v>1433</v>
      </c>
      <c r="B1434" s="470">
        <v>0</v>
      </c>
      <c r="C1434" s="470">
        <v>1</v>
      </c>
    </row>
    <row r="1435" spans="1:3" x14ac:dyDescent="0.35">
      <c r="A1435" s="470">
        <v>1434</v>
      </c>
      <c r="B1435" s="470">
        <v>0</v>
      </c>
      <c r="C1435" s="470">
        <v>1</v>
      </c>
    </row>
    <row r="1436" spans="1:3" x14ac:dyDescent="0.35">
      <c r="A1436" s="470">
        <v>1435</v>
      </c>
      <c r="B1436" s="470">
        <v>0</v>
      </c>
      <c r="C1436" s="470">
        <v>1</v>
      </c>
    </row>
    <row r="1437" spans="1:3" x14ac:dyDescent="0.35">
      <c r="A1437" s="470">
        <v>1436</v>
      </c>
      <c r="B1437" s="470">
        <v>0</v>
      </c>
      <c r="C1437" s="470">
        <v>1</v>
      </c>
    </row>
    <row r="1438" spans="1:3" x14ac:dyDescent="0.35">
      <c r="A1438" s="470">
        <v>1437</v>
      </c>
      <c r="B1438" s="470">
        <v>0</v>
      </c>
      <c r="C1438" s="470">
        <v>1</v>
      </c>
    </row>
    <row r="1439" spans="1:3" x14ac:dyDescent="0.35">
      <c r="A1439" s="470">
        <v>1438</v>
      </c>
      <c r="B1439" s="470">
        <v>0</v>
      </c>
      <c r="C1439" s="470">
        <v>1</v>
      </c>
    </row>
    <row r="1440" spans="1:3" x14ac:dyDescent="0.35">
      <c r="A1440" s="470">
        <v>1439</v>
      </c>
      <c r="B1440" s="470">
        <v>0</v>
      </c>
      <c r="C1440" s="470">
        <v>1</v>
      </c>
    </row>
    <row r="1441" spans="1:3" x14ac:dyDescent="0.35">
      <c r="A1441" s="470">
        <v>1440</v>
      </c>
      <c r="B1441" s="470">
        <v>0</v>
      </c>
      <c r="C1441" s="470">
        <v>1</v>
      </c>
    </row>
    <row r="1442" spans="1:3" x14ac:dyDescent="0.35">
      <c r="A1442" s="470">
        <v>1441</v>
      </c>
      <c r="B1442" s="470">
        <v>0</v>
      </c>
      <c r="C1442" s="470">
        <v>1</v>
      </c>
    </row>
    <row r="1443" spans="1:3" x14ac:dyDescent="0.35">
      <c r="A1443" s="470">
        <v>1442</v>
      </c>
      <c r="B1443" s="470">
        <v>0</v>
      </c>
      <c r="C1443" s="470">
        <v>1</v>
      </c>
    </row>
    <row r="1444" spans="1:3" x14ac:dyDescent="0.35">
      <c r="A1444" s="470">
        <v>1443</v>
      </c>
      <c r="B1444" s="470">
        <v>0</v>
      </c>
      <c r="C1444" s="470">
        <v>1</v>
      </c>
    </row>
    <row r="1445" spans="1:3" x14ac:dyDescent="0.35">
      <c r="A1445" s="470">
        <v>1444</v>
      </c>
      <c r="B1445" s="470">
        <v>0</v>
      </c>
      <c r="C1445" s="470">
        <v>1</v>
      </c>
    </row>
    <row r="1446" spans="1:3" x14ac:dyDescent="0.35">
      <c r="A1446" s="470">
        <v>1445</v>
      </c>
      <c r="B1446" s="470">
        <v>0</v>
      </c>
      <c r="C1446" s="470">
        <v>1</v>
      </c>
    </row>
    <row r="1447" spans="1:3" x14ac:dyDescent="0.35">
      <c r="A1447" s="470">
        <v>1446</v>
      </c>
      <c r="B1447" s="470">
        <v>0</v>
      </c>
      <c r="C1447" s="470">
        <v>1</v>
      </c>
    </row>
    <row r="1448" spans="1:3" x14ac:dyDescent="0.35">
      <c r="A1448" s="470">
        <v>1447</v>
      </c>
      <c r="B1448" s="470">
        <v>0</v>
      </c>
      <c r="C1448" s="470">
        <v>1</v>
      </c>
    </row>
    <row r="1449" spans="1:3" x14ac:dyDescent="0.35">
      <c r="A1449" s="470">
        <v>1448</v>
      </c>
      <c r="B1449" s="470">
        <v>0</v>
      </c>
      <c r="C1449" s="470">
        <v>1</v>
      </c>
    </row>
    <row r="1450" spans="1:3" x14ac:dyDescent="0.35">
      <c r="A1450" s="470">
        <v>1449</v>
      </c>
      <c r="B1450" s="470">
        <v>0</v>
      </c>
      <c r="C1450" s="470">
        <v>1</v>
      </c>
    </row>
    <row r="1451" spans="1:3" x14ac:dyDescent="0.35">
      <c r="A1451" s="470">
        <v>1450</v>
      </c>
      <c r="B1451" s="470">
        <v>0</v>
      </c>
      <c r="C1451" s="470">
        <v>1</v>
      </c>
    </row>
    <row r="1452" spans="1:3" x14ac:dyDescent="0.35">
      <c r="A1452" s="470">
        <v>1451</v>
      </c>
      <c r="B1452" s="470">
        <v>0</v>
      </c>
      <c r="C1452" s="470">
        <v>1</v>
      </c>
    </row>
    <row r="1453" spans="1:3" x14ac:dyDescent="0.35">
      <c r="A1453" s="470">
        <v>1452</v>
      </c>
      <c r="B1453" s="470">
        <v>0</v>
      </c>
      <c r="C1453" s="470">
        <v>1</v>
      </c>
    </row>
    <row r="1454" spans="1:3" x14ac:dyDescent="0.35">
      <c r="A1454" s="470">
        <v>1453</v>
      </c>
      <c r="B1454" s="470">
        <v>0</v>
      </c>
      <c r="C1454" s="470">
        <v>1</v>
      </c>
    </row>
    <row r="1455" spans="1:3" x14ac:dyDescent="0.35">
      <c r="A1455" s="470">
        <v>1454</v>
      </c>
      <c r="B1455" s="470">
        <v>0</v>
      </c>
      <c r="C1455" s="470">
        <v>1</v>
      </c>
    </row>
    <row r="1456" spans="1:3" x14ac:dyDescent="0.35">
      <c r="A1456" s="470">
        <v>1455</v>
      </c>
      <c r="B1456" s="470">
        <v>0</v>
      </c>
      <c r="C1456" s="470">
        <v>1</v>
      </c>
    </row>
    <row r="1457" spans="1:3" x14ac:dyDescent="0.35">
      <c r="A1457" s="470">
        <v>1456</v>
      </c>
      <c r="B1457" s="470">
        <v>0</v>
      </c>
      <c r="C1457" s="470">
        <v>1</v>
      </c>
    </row>
    <row r="1458" spans="1:3" x14ac:dyDescent="0.35">
      <c r="A1458" s="470">
        <v>1457</v>
      </c>
      <c r="B1458" s="470">
        <v>0</v>
      </c>
      <c r="C1458" s="470">
        <v>1</v>
      </c>
    </row>
    <row r="1459" spans="1:3" x14ac:dyDescent="0.35">
      <c r="A1459" s="470">
        <v>1458</v>
      </c>
      <c r="B1459" s="470">
        <v>0</v>
      </c>
      <c r="C1459" s="470">
        <v>1</v>
      </c>
    </row>
    <row r="1460" spans="1:3" x14ac:dyDescent="0.35">
      <c r="A1460" s="470">
        <v>1459</v>
      </c>
      <c r="B1460" s="470">
        <v>0</v>
      </c>
      <c r="C1460" s="470">
        <v>1</v>
      </c>
    </row>
    <row r="1461" spans="1:3" x14ac:dyDescent="0.35">
      <c r="A1461" s="470">
        <v>1460</v>
      </c>
      <c r="B1461" s="470">
        <v>0</v>
      </c>
      <c r="C1461" s="470">
        <v>1</v>
      </c>
    </row>
    <row r="1462" spans="1:3" x14ac:dyDescent="0.35">
      <c r="A1462" s="470">
        <v>1461</v>
      </c>
      <c r="B1462" s="470">
        <v>0</v>
      </c>
      <c r="C1462" s="470">
        <v>1</v>
      </c>
    </row>
    <row r="1463" spans="1:3" x14ac:dyDescent="0.35">
      <c r="A1463" s="470">
        <v>1462</v>
      </c>
      <c r="B1463" s="470">
        <v>0</v>
      </c>
      <c r="C1463" s="470">
        <v>1</v>
      </c>
    </row>
    <row r="1464" spans="1:3" x14ac:dyDescent="0.35">
      <c r="A1464" s="470">
        <v>1463</v>
      </c>
      <c r="B1464" s="470">
        <v>0</v>
      </c>
      <c r="C1464" s="470">
        <v>1</v>
      </c>
    </row>
    <row r="1465" spans="1:3" x14ac:dyDescent="0.35">
      <c r="A1465" s="470">
        <v>1464</v>
      </c>
      <c r="B1465" s="470">
        <v>0</v>
      </c>
      <c r="C1465" s="470">
        <v>1</v>
      </c>
    </row>
    <row r="1466" spans="1:3" x14ac:dyDescent="0.35">
      <c r="A1466" s="470">
        <v>1465</v>
      </c>
      <c r="B1466" s="470">
        <v>0</v>
      </c>
      <c r="C1466" s="470">
        <v>1</v>
      </c>
    </row>
    <row r="1467" spans="1:3" x14ac:dyDescent="0.35">
      <c r="A1467" s="470">
        <v>1466</v>
      </c>
      <c r="B1467" s="470">
        <v>0</v>
      </c>
      <c r="C1467" s="470">
        <v>1</v>
      </c>
    </row>
    <row r="1468" spans="1:3" x14ac:dyDescent="0.35">
      <c r="A1468" s="470">
        <v>1467</v>
      </c>
      <c r="B1468" s="470">
        <v>0</v>
      </c>
      <c r="C1468" s="470">
        <v>1</v>
      </c>
    </row>
    <row r="1469" spans="1:3" x14ac:dyDescent="0.35">
      <c r="A1469" s="470">
        <v>1468</v>
      </c>
      <c r="B1469" s="470">
        <v>0</v>
      </c>
      <c r="C1469" s="470">
        <v>1</v>
      </c>
    </row>
    <row r="1470" spans="1:3" x14ac:dyDescent="0.35">
      <c r="A1470" s="470">
        <v>1469</v>
      </c>
      <c r="B1470" s="470">
        <v>0</v>
      </c>
      <c r="C1470" s="470">
        <v>1</v>
      </c>
    </row>
    <row r="1471" spans="1:3" x14ac:dyDescent="0.35">
      <c r="A1471" s="470">
        <v>1470</v>
      </c>
      <c r="B1471" s="470">
        <v>0</v>
      </c>
      <c r="C1471" s="470">
        <v>1</v>
      </c>
    </row>
    <row r="1472" spans="1:3" x14ac:dyDescent="0.35">
      <c r="A1472" s="470">
        <v>1471</v>
      </c>
      <c r="B1472" s="470">
        <v>0</v>
      </c>
      <c r="C1472" s="470">
        <v>1</v>
      </c>
    </row>
    <row r="1473" spans="1:3" x14ac:dyDescent="0.35">
      <c r="A1473" s="470">
        <v>1472</v>
      </c>
      <c r="B1473" s="470">
        <v>0</v>
      </c>
      <c r="C1473" s="470">
        <v>1</v>
      </c>
    </row>
    <row r="1474" spans="1:3" x14ac:dyDescent="0.35">
      <c r="A1474" s="470">
        <v>1473</v>
      </c>
      <c r="B1474" s="470">
        <v>0</v>
      </c>
      <c r="C1474" s="470">
        <v>1</v>
      </c>
    </row>
    <row r="1475" spans="1:3" x14ac:dyDescent="0.35">
      <c r="A1475" s="470">
        <v>1474</v>
      </c>
      <c r="B1475" s="470">
        <v>0</v>
      </c>
      <c r="C1475" s="470">
        <v>1</v>
      </c>
    </row>
    <row r="1476" spans="1:3" x14ac:dyDescent="0.35">
      <c r="A1476" s="470">
        <v>1475</v>
      </c>
      <c r="B1476" s="470">
        <v>0</v>
      </c>
      <c r="C1476" s="470">
        <v>1</v>
      </c>
    </row>
    <row r="1477" spans="1:3" x14ac:dyDescent="0.35">
      <c r="A1477" s="470">
        <v>1476</v>
      </c>
      <c r="B1477" s="470">
        <v>0</v>
      </c>
      <c r="C1477" s="470">
        <v>1</v>
      </c>
    </row>
    <row r="1478" spans="1:3" x14ac:dyDescent="0.35">
      <c r="A1478" s="470">
        <v>1477</v>
      </c>
      <c r="B1478" s="470">
        <v>0</v>
      </c>
      <c r="C1478" s="470">
        <v>1</v>
      </c>
    </row>
    <row r="1479" spans="1:3" x14ac:dyDescent="0.35">
      <c r="A1479" s="470">
        <v>1478</v>
      </c>
      <c r="B1479" s="470">
        <v>0</v>
      </c>
      <c r="C1479" s="470">
        <v>1</v>
      </c>
    </row>
    <row r="1480" spans="1:3" x14ac:dyDescent="0.35">
      <c r="A1480" s="470">
        <v>1479</v>
      </c>
      <c r="B1480" s="470">
        <v>0</v>
      </c>
      <c r="C1480" s="470">
        <v>1</v>
      </c>
    </row>
    <row r="1481" spans="1:3" x14ac:dyDescent="0.35">
      <c r="A1481" s="470">
        <v>1480</v>
      </c>
      <c r="B1481" s="470">
        <v>0</v>
      </c>
      <c r="C1481" s="470">
        <v>1</v>
      </c>
    </row>
    <row r="1482" spans="1:3" x14ac:dyDescent="0.35">
      <c r="A1482" s="470">
        <v>1481</v>
      </c>
      <c r="B1482" s="470">
        <v>0</v>
      </c>
      <c r="C1482" s="470">
        <v>1</v>
      </c>
    </row>
    <row r="1483" spans="1:3" x14ac:dyDescent="0.35">
      <c r="A1483" s="470">
        <v>1482</v>
      </c>
      <c r="B1483" s="470">
        <v>0</v>
      </c>
      <c r="C1483" s="470">
        <v>1</v>
      </c>
    </row>
    <row r="1484" spans="1:3" x14ac:dyDescent="0.35">
      <c r="A1484" s="470">
        <v>1483</v>
      </c>
      <c r="B1484" s="470">
        <v>0</v>
      </c>
      <c r="C1484" s="470">
        <v>1</v>
      </c>
    </row>
    <row r="1485" spans="1:3" x14ac:dyDescent="0.35">
      <c r="A1485" s="470">
        <v>1484</v>
      </c>
      <c r="B1485" s="470">
        <v>0</v>
      </c>
      <c r="C1485" s="470">
        <v>1</v>
      </c>
    </row>
    <row r="1486" spans="1:3" x14ac:dyDescent="0.35">
      <c r="A1486" s="470">
        <v>1485</v>
      </c>
      <c r="B1486" s="470">
        <v>0</v>
      </c>
      <c r="C1486" s="470">
        <v>1</v>
      </c>
    </row>
    <row r="1487" spans="1:3" x14ac:dyDescent="0.35">
      <c r="A1487" s="470">
        <v>1486</v>
      </c>
      <c r="B1487" s="470">
        <v>0</v>
      </c>
      <c r="C1487" s="470">
        <v>1</v>
      </c>
    </row>
    <row r="1488" spans="1:3" x14ac:dyDescent="0.35">
      <c r="A1488" s="470">
        <v>1487</v>
      </c>
      <c r="B1488" s="470">
        <v>0</v>
      </c>
      <c r="C1488" s="470">
        <v>1</v>
      </c>
    </row>
    <row r="1489" spans="1:3" x14ac:dyDescent="0.35">
      <c r="A1489" s="470">
        <v>1488</v>
      </c>
      <c r="B1489" s="470">
        <v>0</v>
      </c>
      <c r="C1489" s="470">
        <v>1</v>
      </c>
    </row>
    <row r="1490" spans="1:3" x14ac:dyDescent="0.35">
      <c r="A1490" s="470">
        <v>1489</v>
      </c>
      <c r="B1490" s="470">
        <v>0</v>
      </c>
      <c r="C1490" s="470">
        <v>1</v>
      </c>
    </row>
    <row r="1491" spans="1:3" x14ac:dyDescent="0.35">
      <c r="A1491" s="470">
        <v>1490</v>
      </c>
      <c r="B1491" s="470">
        <v>0</v>
      </c>
      <c r="C1491" s="470">
        <v>1</v>
      </c>
    </row>
    <row r="1492" spans="1:3" x14ac:dyDescent="0.35">
      <c r="A1492" s="470">
        <v>1491</v>
      </c>
      <c r="B1492" s="470">
        <v>0</v>
      </c>
      <c r="C1492" s="470">
        <v>1</v>
      </c>
    </row>
    <row r="1493" spans="1:3" x14ac:dyDescent="0.35">
      <c r="A1493" s="470">
        <v>1492</v>
      </c>
      <c r="B1493" s="470">
        <v>0</v>
      </c>
      <c r="C1493" s="470">
        <v>1</v>
      </c>
    </row>
    <row r="1494" spans="1:3" x14ac:dyDescent="0.35">
      <c r="A1494" s="470">
        <v>1493</v>
      </c>
      <c r="B1494" s="470">
        <v>0</v>
      </c>
      <c r="C1494" s="470">
        <v>1</v>
      </c>
    </row>
    <row r="1495" spans="1:3" x14ac:dyDescent="0.35">
      <c r="A1495" s="470">
        <v>1494</v>
      </c>
      <c r="B1495" s="470">
        <v>0</v>
      </c>
      <c r="C1495" s="470">
        <v>1</v>
      </c>
    </row>
    <row r="1496" spans="1:3" x14ac:dyDescent="0.35">
      <c r="A1496" s="470">
        <v>1495</v>
      </c>
      <c r="B1496" s="470">
        <v>0</v>
      </c>
      <c r="C1496" s="470">
        <v>1</v>
      </c>
    </row>
    <row r="1497" spans="1:3" x14ac:dyDescent="0.35">
      <c r="A1497" s="470">
        <v>1496</v>
      </c>
      <c r="B1497" s="470">
        <v>0</v>
      </c>
      <c r="C1497" s="470">
        <v>1</v>
      </c>
    </row>
    <row r="1498" spans="1:3" x14ac:dyDescent="0.35">
      <c r="A1498" s="470">
        <v>1497</v>
      </c>
      <c r="B1498" s="470">
        <v>0</v>
      </c>
      <c r="C1498" s="470">
        <v>1</v>
      </c>
    </row>
    <row r="1499" spans="1:3" x14ac:dyDescent="0.35">
      <c r="A1499" s="470">
        <v>1498</v>
      </c>
      <c r="B1499" s="470">
        <v>0</v>
      </c>
      <c r="C1499" s="470">
        <v>1</v>
      </c>
    </row>
    <row r="1500" spans="1:3" x14ac:dyDescent="0.35">
      <c r="A1500" s="470">
        <v>1499</v>
      </c>
      <c r="B1500" s="470">
        <v>0</v>
      </c>
      <c r="C1500" s="470">
        <v>1</v>
      </c>
    </row>
    <row r="1501" spans="1:3" x14ac:dyDescent="0.35">
      <c r="A1501" s="470">
        <v>1500</v>
      </c>
      <c r="B1501" s="470">
        <v>0</v>
      </c>
      <c r="C1501" s="470">
        <v>1</v>
      </c>
    </row>
    <row r="1502" spans="1:3" x14ac:dyDescent="0.35">
      <c r="A1502" s="470">
        <v>1501</v>
      </c>
      <c r="B1502" s="470">
        <v>0</v>
      </c>
      <c r="C1502" s="470">
        <v>1</v>
      </c>
    </row>
    <row r="1503" spans="1:3" x14ac:dyDescent="0.35">
      <c r="A1503" s="470">
        <v>1502</v>
      </c>
      <c r="B1503" s="470">
        <v>0</v>
      </c>
      <c r="C1503" s="470">
        <v>1</v>
      </c>
    </row>
    <row r="1504" spans="1:3" x14ac:dyDescent="0.35">
      <c r="A1504" s="470">
        <v>1503</v>
      </c>
      <c r="B1504" s="470">
        <v>0</v>
      </c>
      <c r="C1504" s="470">
        <v>1</v>
      </c>
    </row>
    <row r="1505" spans="1:3" x14ac:dyDescent="0.35">
      <c r="A1505" s="470">
        <v>1504</v>
      </c>
      <c r="B1505" s="470">
        <v>0</v>
      </c>
      <c r="C1505" s="470">
        <v>1</v>
      </c>
    </row>
    <row r="1506" spans="1:3" x14ac:dyDescent="0.35">
      <c r="A1506" s="470">
        <v>1505</v>
      </c>
      <c r="B1506" s="470">
        <v>0</v>
      </c>
      <c r="C1506" s="470">
        <v>1</v>
      </c>
    </row>
    <row r="1507" spans="1:3" x14ac:dyDescent="0.35">
      <c r="A1507" s="470">
        <v>1506</v>
      </c>
      <c r="B1507" s="470">
        <v>0</v>
      </c>
      <c r="C1507" s="470">
        <v>1</v>
      </c>
    </row>
    <row r="1508" spans="1:3" x14ac:dyDescent="0.35">
      <c r="A1508" s="470">
        <v>1507</v>
      </c>
      <c r="B1508" s="470">
        <v>0</v>
      </c>
      <c r="C1508" s="470">
        <v>1</v>
      </c>
    </row>
    <row r="1509" spans="1:3" x14ac:dyDescent="0.35">
      <c r="A1509" s="470">
        <v>1508</v>
      </c>
      <c r="B1509" s="470">
        <v>0</v>
      </c>
      <c r="C1509" s="470">
        <v>1</v>
      </c>
    </row>
    <row r="1510" spans="1:3" x14ac:dyDescent="0.35">
      <c r="A1510" s="470">
        <v>1509</v>
      </c>
      <c r="B1510" s="470">
        <v>0</v>
      </c>
      <c r="C1510" s="470">
        <v>1</v>
      </c>
    </row>
    <row r="1511" spans="1:3" x14ac:dyDescent="0.35">
      <c r="A1511" s="470">
        <v>1510</v>
      </c>
      <c r="B1511" s="470">
        <v>0</v>
      </c>
      <c r="C1511" s="470">
        <v>1</v>
      </c>
    </row>
    <row r="1512" spans="1:3" x14ac:dyDescent="0.35">
      <c r="A1512" s="470">
        <v>1511</v>
      </c>
      <c r="B1512" s="470">
        <v>0</v>
      </c>
      <c r="C1512" s="470">
        <v>1</v>
      </c>
    </row>
    <row r="1513" spans="1:3" x14ac:dyDescent="0.35">
      <c r="A1513" s="470">
        <v>1512</v>
      </c>
      <c r="B1513" s="470">
        <v>0</v>
      </c>
      <c r="C1513" s="470">
        <v>1</v>
      </c>
    </row>
    <row r="1514" spans="1:3" x14ac:dyDescent="0.35">
      <c r="A1514" s="470">
        <v>1513</v>
      </c>
      <c r="B1514" s="470">
        <v>0</v>
      </c>
      <c r="C1514" s="470">
        <v>1</v>
      </c>
    </row>
    <row r="1515" spans="1:3" x14ac:dyDescent="0.35">
      <c r="A1515" s="470">
        <v>1514</v>
      </c>
      <c r="B1515" s="470">
        <v>0</v>
      </c>
      <c r="C1515" s="470">
        <v>1</v>
      </c>
    </row>
    <row r="1516" spans="1:3" x14ac:dyDescent="0.35">
      <c r="A1516" s="470">
        <v>1515</v>
      </c>
      <c r="B1516" s="470">
        <v>0</v>
      </c>
      <c r="C1516" s="470">
        <v>1</v>
      </c>
    </row>
    <row r="1517" spans="1:3" x14ac:dyDescent="0.35">
      <c r="A1517" s="470">
        <v>1516</v>
      </c>
      <c r="B1517" s="470">
        <v>0</v>
      </c>
      <c r="C1517" s="470">
        <v>1</v>
      </c>
    </row>
    <row r="1518" spans="1:3" x14ac:dyDescent="0.35">
      <c r="A1518" s="470">
        <v>1517</v>
      </c>
      <c r="B1518" s="470">
        <v>0</v>
      </c>
      <c r="C1518" s="470">
        <v>1</v>
      </c>
    </row>
    <row r="1519" spans="1:3" x14ac:dyDescent="0.35">
      <c r="A1519" s="470">
        <v>1518</v>
      </c>
      <c r="B1519" s="470">
        <v>0</v>
      </c>
      <c r="C1519" s="470">
        <v>1</v>
      </c>
    </row>
    <row r="1520" spans="1:3" x14ac:dyDescent="0.35">
      <c r="A1520" s="470">
        <v>1519</v>
      </c>
      <c r="B1520" s="470">
        <v>0</v>
      </c>
      <c r="C1520" s="470">
        <v>1</v>
      </c>
    </row>
    <row r="1521" spans="1:3" x14ac:dyDescent="0.35">
      <c r="A1521" s="470">
        <v>1520</v>
      </c>
      <c r="B1521" s="470">
        <v>0</v>
      </c>
      <c r="C1521" s="470">
        <v>1</v>
      </c>
    </row>
    <row r="1522" spans="1:3" x14ac:dyDescent="0.35">
      <c r="A1522" s="470">
        <v>1521</v>
      </c>
      <c r="B1522" s="470">
        <v>0</v>
      </c>
      <c r="C1522" s="470">
        <v>1</v>
      </c>
    </row>
    <row r="1523" spans="1:3" x14ac:dyDescent="0.35">
      <c r="A1523" s="470">
        <v>1522</v>
      </c>
      <c r="B1523" s="470">
        <v>0</v>
      </c>
      <c r="C1523" s="470">
        <v>1</v>
      </c>
    </row>
    <row r="1524" spans="1:3" x14ac:dyDescent="0.35">
      <c r="A1524" s="470">
        <v>1523</v>
      </c>
      <c r="B1524" s="470">
        <v>0</v>
      </c>
      <c r="C1524" s="470">
        <v>1</v>
      </c>
    </row>
    <row r="1525" spans="1:3" x14ac:dyDescent="0.35">
      <c r="A1525" s="470">
        <v>1524</v>
      </c>
      <c r="B1525" s="470">
        <v>0</v>
      </c>
      <c r="C1525" s="470">
        <v>1</v>
      </c>
    </row>
    <row r="1526" spans="1:3" x14ac:dyDescent="0.35">
      <c r="A1526" s="470">
        <v>1525</v>
      </c>
      <c r="B1526" s="470">
        <v>0</v>
      </c>
      <c r="C1526" s="470">
        <v>1</v>
      </c>
    </row>
    <row r="1527" spans="1:3" x14ac:dyDescent="0.35">
      <c r="A1527" s="470">
        <v>1526</v>
      </c>
      <c r="B1527" s="470">
        <v>0</v>
      </c>
      <c r="C1527" s="470">
        <v>1</v>
      </c>
    </row>
    <row r="1528" spans="1:3" x14ac:dyDescent="0.35">
      <c r="A1528" s="470">
        <v>1527</v>
      </c>
      <c r="B1528" s="470">
        <v>0</v>
      </c>
      <c r="C1528" s="470">
        <v>1</v>
      </c>
    </row>
    <row r="1529" spans="1:3" x14ac:dyDescent="0.35">
      <c r="A1529" s="470">
        <v>1528</v>
      </c>
      <c r="B1529" s="470">
        <v>0</v>
      </c>
      <c r="C1529" s="470">
        <v>1</v>
      </c>
    </row>
    <row r="1530" spans="1:3" x14ac:dyDescent="0.35">
      <c r="A1530" s="470">
        <v>1529</v>
      </c>
      <c r="B1530" s="470">
        <v>0</v>
      </c>
      <c r="C1530" s="470">
        <v>1</v>
      </c>
    </row>
    <row r="1531" spans="1:3" x14ac:dyDescent="0.35">
      <c r="A1531" s="470">
        <v>1530</v>
      </c>
      <c r="B1531" s="470">
        <v>0</v>
      </c>
      <c r="C1531" s="470">
        <v>1</v>
      </c>
    </row>
    <row r="1532" spans="1:3" x14ac:dyDescent="0.35">
      <c r="A1532" s="470">
        <v>1531</v>
      </c>
      <c r="B1532" s="470">
        <v>0</v>
      </c>
      <c r="C1532" s="470">
        <v>1</v>
      </c>
    </row>
    <row r="1533" spans="1:3" x14ac:dyDescent="0.35">
      <c r="A1533" s="470">
        <v>1532</v>
      </c>
      <c r="B1533" s="470">
        <v>0</v>
      </c>
      <c r="C1533" s="470">
        <v>1</v>
      </c>
    </row>
    <row r="1534" spans="1:3" x14ac:dyDescent="0.35">
      <c r="A1534" s="470">
        <v>1533</v>
      </c>
      <c r="B1534" s="470">
        <v>0</v>
      </c>
      <c r="C1534" s="470">
        <v>1</v>
      </c>
    </row>
    <row r="1535" spans="1:3" x14ac:dyDescent="0.35">
      <c r="A1535" s="470">
        <v>1534</v>
      </c>
      <c r="B1535" s="470">
        <v>0</v>
      </c>
      <c r="C1535" s="470">
        <v>1</v>
      </c>
    </row>
    <row r="1536" spans="1:3" x14ac:dyDescent="0.35">
      <c r="A1536" s="470">
        <v>1535</v>
      </c>
      <c r="B1536" s="470">
        <v>0</v>
      </c>
      <c r="C1536" s="470">
        <v>1</v>
      </c>
    </row>
    <row r="1537" spans="1:3" x14ac:dyDescent="0.35">
      <c r="A1537" s="470">
        <v>1536</v>
      </c>
      <c r="B1537" s="470">
        <v>0</v>
      </c>
      <c r="C1537" s="470">
        <v>1</v>
      </c>
    </row>
    <row r="1538" spans="1:3" x14ac:dyDescent="0.35">
      <c r="A1538" s="470">
        <v>1537</v>
      </c>
      <c r="B1538" s="470">
        <v>0</v>
      </c>
      <c r="C1538" s="470">
        <v>1</v>
      </c>
    </row>
    <row r="1539" spans="1:3" x14ac:dyDescent="0.35">
      <c r="A1539" s="470">
        <v>1538</v>
      </c>
      <c r="B1539" s="470">
        <v>0</v>
      </c>
      <c r="C1539" s="470">
        <v>1</v>
      </c>
    </row>
    <row r="1540" spans="1:3" x14ac:dyDescent="0.35">
      <c r="A1540" s="470">
        <v>1539</v>
      </c>
      <c r="B1540" s="470">
        <v>0</v>
      </c>
      <c r="C1540" s="470">
        <v>1</v>
      </c>
    </row>
    <row r="1541" spans="1:3" x14ac:dyDescent="0.35">
      <c r="A1541" s="470">
        <v>1540</v>
      </c>
      <c r="B1541" s="470">
        <v>0</v>
      </c>
      <c r="C1541" s="470">
        <v>1</v>
      </c>
    </row>
    <row r="1542" spans="1:3" x14ac:dyDescent="0.35">
      <c r="A1542" s="470">
        <v>1541</v>
      </c>
      <c r="B1542" s="470">
        <v>0</v>
      </c>
      <c r="C1542" s="470">
        <v>1</v>
      </c>
    </row>
    <row r="1543" spans="1:3" x14ac:dyDescent="0.35">
      <c r="A1543" s="470">
        <v>1542</v>
      </c>
      <c r="B1543" s="470">
        <v>0</v>
      </c>
      <c r="C1543" s="470">
        <v>1</v>
      </c>
    </row>
    <row r="1544" spans="1:3" x14ac:dyDescent="0.35">
      <c r="A1544" s="470">
        <v>1543</v>
      </c>
      <c r="B1544" s="470">
        <v>0</v>
      </c>
      <c r="C1544" s="470">
        <v>1</v>
      </c>
    </row>
    <row r="1545" spans="1:3" x14ac:dyDescent="0.35">
      <c r="A1545" s="470">
        <v>1544</v>
      </c>
      <c r="B1545" s="470">
        <v>0</v>
      </c>
      <c r="C1545" s="470">
        <v>1</v>
      </c>
    </row>
    <row r="1546" spans="1:3" x14ac:dyDescent="0.35">
      <c r="A1546" s="470">
        <v>1545</v>
      </c>
      <c r="B1546" s="470">
        <v>0</v>
      </c>
      <c r="C1546" s="470">
        <v>1</v>
      </c>
    </row>
    <row r="1547" spans="1:3" x14ac:dyDescent="0.35">
      <c r="A1547" s="470">
        <v>1546</v>
      </c>
      <c r="B1547" s="470">
        <v>0</v>
      </c>
      <c r="C1547" s="470">
        <v>1</v>
      </c>
    </row>
    <row r="1548" spans="1:3" x14ac:dyDescent="0.35">
      <c r="A1548" s="470">
        <v>1547</v>
      </c>
      <c r="B1548" s="470">
        <v>0</v>
      </c>
      <c r="C1548" s="470">
        <v>1</v>
      </c>
    </row>
    <row r="1549" spans="1:3" x14ac:dyDescent="0.35">
      <c r="A1549" s="470">
        <v>1548</v>
      </c>
      <c r="B1549" s="470">
        <v>0</v>
      </c>
      <c r="C1549" s="470">
        <v>1</v>
      </c>
    </row>
    <row r="1550" spans="1:3" x14ac:dyDescent="0.35">
      <c r="A1550" s="470">
        <v>1549</v>
      </c>
      <c r="B1550" s="470">
        <v>0</v>
      </c>
      <c r="C1550" s="470">
        <v>1</v>
      </c>
    </row>
    <row r="1551" spans="1:3" x14ac:dyDescent="0.35">
      <c r="A1551" s="470">
        <v>1550</v>
      </c>
      <c r="B1551" s="470">
        <v>0</v>
      </c>
      <c r="C1551" s="470">
        <v>1</v>
      </c>
    </row>
    <row r="1552" spans="1:3" x14ac:dyDescent="0.35">
      <c r="A1552" s="470">
        <v>1551</v>
      </c>
      <c r="B1552" s="470">
        <v>0</v>
      </c>
      <c r="C1552" s="470">
        <v>1</v>
      </c>
    </row>
    <row r="1553" spans="1:3" x14ac:dyDescent="0.35">
      <c r="A1553" s="470">
        <v>1552</v>
      </c>
      <c r="B1553" s="470">
        <v>0</v>
      </c>
      <c r="C1553" s="470">
        <v>1</v>
      </c>
    </row>
    <row r="1554" spans="1:3" x14ac:dyDescent="0.35">
      <c r="A1554" s="470">
        <v>1553</v>
      </c>
      <c r="B1554" s="470">
        <v>0</v>
      </c>
      <c r="C1554" s="470">
        <v>1</v>
      </c>
    </row>
    <row r="1555" spans="1:3" x14ac:dyDescent="0.35">
      <c r="A1555" s="470">
        <v>1554</v>
      </c>
      <c r="B1555" s="470">
        <v>0</v>
      </c>
      <c r="C1555" s="470">
        <v>1</v>
      </c>
    </row>
    <row r="1556" spans="1:3" x14ac:dyDescent="0.35">
      <c r="A1556" s="470">
        <v>1555</v>
      </c>
      <c r="B1556" s="470">
        <v>0</v>
      </c>
      <c r="C1556" s="470">
        <v>1</v>
      </c>
    </row>
    <row r="1557" spans="1:3" x14ac:dyDescent="0.35">
      <c r="A1557" s="470">
        <v>1556</v>
      </c>
      <c r="B1557" s="470">
        <v>0</v>
      </c>
      <c r="C1557" s="470">
        <v>1</v>
      </c>
    </row>
    <row r="1558" spans="1:3" x14ac:dyDescent="0.35">
      <c r="A1558" s="470">
        <v>1557</v>
      </c>
      <c r="B1558" s="470">
        <v>0</v>
      </c>
      <c r="C1558" s="470">
        <v>1</v>
      </c>
    </row>
    <row r="1559" spans="1:3" x14ac:dyDescent="0.35">
      <c r="A1559" s="470">
        <v>1558</v>
      </c>
      <c r="B1559" s="470">
        <v>0</v>
      </c>
      <c r="C1559" s="470">
        <v>1</v>
      </c>
    </row>
    <row r="1560" spans="1:3" x14ac:dyDescent="0.35">
      <c r="A1560" s="470">
        <v>1559</v>
      </c>
      <c r="B1560" s="470">
        <v>0</v>
      </c>
      <c r="C1560" s="470">
        <v>1</v>
      </c>
    </row>
    <row r="1561" spans="1:3" x14ac:dyDescent="0.35">
      <c r="A1561" s="470">
        <v>1560</v>
      </c>
      <c r="B1561" s="470">
        <v>0</v>
      </c>
      <c r="C1561" s="470">
        <v>1</v>
      </c>
    </row>
    <row r="1562" spans="1:3" x14ac:dyDescent="0.35">
      <c r="A1562" s="470">
        <v>1561</v>
      </c>
      <c r="B1562" s="470">
        <v>0</v>
      </c>
      <c r="C1562" s="470">
        <v>1</v>
      </c>
    </row>
    <row r="1563" spans="1:3" x14ac:dyDescent="0.35">
      <c r="A1563" s="470">
        <v>1562</v>
      </c>
      <c r="B1563" s="470">
        <v>0</v>
      </c>
      <c r="C1563" s="470">
        <v>1</v>
      </c>
    </row>
    <row r="1564" spans="1:3" x14ac:dyDescent="0.35">
      <c r="A1564" s="470">
        <v>1563</v>
      </c>
      <c r="B1564" s="470">
        <v>0</v>
      </c>
      <c r="C1564" s="470">
        <v>1</v>
      </c>
    </row>
    <row r="1565" spans="1:3" x14ac:dyDescent="0.35">
      <c r="A1565" s="470">
        <v>1564</v>
      </c>
      <c r="B1565" s="470">
        <v>0</v>
      </c>
      <c r="C1565" s="470">
        <v>1</v>
      </c>
    </row>
    <row r="1566" spans="1:3" x14ac:dyDescent="0.35">
      <c r="A1566" s="470">
        <v>1565</v>
      </c>
      <c r="B1566" s="470">
        <v>0</v>
      </c>
      <c r="C1566" s="470">
        <v>1</v>
      </c>
    </row>
    <row r="1567" spans="1:3" x14ac:dyDescent="0.35">
      <c r="A1567" s="470">
        <v>1566</v>
      </c>
      <c r="B1567" s="470">
        <v>0</v>
      </c>
      <c r="C1567" s="470">
        <v>1</v>
      </c>
    </row>
    <row r="1568" spans="1:3" x14ac:dyDescent="0.35">
      <c r="A1568" s="470">
        <v>1567</v>
      </c>
      <c r="B1568" s="470">
        <v>0</v>
      </c>
      <c r="C1568" s="470">
        <v>1</v>
      </c>
    </row>
    <row r="1569" spans="1:3" x14ac:dyDescent="0.35">
      <c r="A1569" s="470">
        <v>1568</v>
      </c>
      <c r="B1569" s="470">
        <v>0</v>
      </c>
      <c r="C1569" s="470">
        <v>1</v>
      </c>
    </row>
    <row r="1570" spans="1:3" x14ac:dyDescent="0.35">
      <c r="A1570" s="470">
        <v>1569</v>
      </c>
      <c r="B1570" s="470">
        <v>0</v>
      </c>
      <c r="C1570" s="470">
        <v>1</v>
      </c>
    </row>
    <row r="1571" spans="1:3" x14ac:dyDescent="0.35">
      <c r="A1571" s="470">
        <v>1570</v>
      </c>
      <c r="B1571" s="470">
        <v>0</v>
      </c>
      <c r="C1571" s="470">
        <v>1</v>
      </c>
    </row>
    <row r="1572" spans="1:3" x14ac:dyDescent="0.35">
      <c r="A1572" s="470">
        <v>1571</v>
      </c>
      <c r="B1572" s="470">
        <v>0</v>
      </c>
      <c r="C1572" s="470">
        <v>1</v>
      </c>
    </row>
    <row r="1573" spans="1:3" x14ac:dyDescent="0.35">
      <c r="A1573" s="470">
        <v>1572</v>
      </c>
      <c r="B1573" s="470">
        <v>0</v>
      </c>
      <c r="C1573" s="470">
        <v>1</v>
      </c>
    </row>
    <row r="1574" spans="1:3" x14ac:dyDescent="0.35">
      <c r="A1574" s="470">
        <v>1573</v>
      </c>
      <c r="B1574" s="470">
        <v>0</v>
      </c>
      <c r="C1574" s="470">
        <v>1</v>
      </c>
    </row>
    <row r="1575" spans="1:3" x14ac:dyDescent="0.35">
      <c r="A1575" s="470">
        <v>1574</v>
      </c>
      <c r="B1575" s="470">
        <v>0</v>
      </c>
      <c r="C1575" s="470">
        <v>1</v>
      </c>
    </row>
    <row r="1576" spans="1:3" x14ac:dyDescent="0.35">
      <c r="A1576" s="470">
        <v>1575</v>
      </c>
      <c r="B1576" s="470">
        <v>0</v>
      </c>
      <c r="C1576" s="470">
        <v>1</v>
      </c>
    </row>
    <row r="1577" spans="1:3" x14ac:dyDescent="0.35">
      <c r="A1577" s="470">
        <v>1576</v>
      </c>
      <c r="B1577" s="470">
        <v>0</v>
      </c>
      <c r="C1577" s="470">
        <v>1</v>
      </c>
    </row>
    <row r="1578" spans="1:3" x14ac:dyDescent="0.35">
      <c r="A1578" s="470">
        <v>1577</v>
      </c>
      <c r="B1578" s="470">
        <v>0</v>
      </c>
      <c r="C1578" s="470">
        <v>1</v>
      </c>
    </row>
    <row r="1579" spans="1:3" x14ac:dyDescent="0.35">
      <c r="A1579" s="470">
        <v>1578</v>
      </c>
      <c r="B1579" s="470">
        <v>0</v>
      </c>
      <c r="C1579" s="470">
        <v>1</v>
      </c>
    </row>
    <row r="1580" spans="1:3" x14ac:dyDescent="0.35">
      <c r="A1580" s="470">
        <v>1579</v>
      </c>
      <c r="B1580" s="470">
        <v>0</v>
      </c>
      <c r="C1580" s="470">
        <v>1</v>
      </c>
    </row>
    <row r="1581" spans="1:3" x14ac:dyDescent="0.35">
      <c r="A1581" s="470">
        <v>1580</v>
      </c>
      <c r="B1581" s="470">
        <v>0</v>
      </c>
      <c r="C1581" s="470">
        <v>1</v>
      </c>
    </row>
    <row r="1582" spans="1:3" x14ac:dyDescent="0.35">
      <c r="A1582" s="470">
        <v>1581</v>
      </c>
      <c r="B1582" s="470">
        <v>0</v>
      </c>
      <c r="C1582" s="470">
        <v>1</v>
      </c>
    </row>
    <row r="1583" spans="1:3" x14ac:dyDescent="0.35">
      <c r="A1583" s="470">
        <v>1582</v>
      </c>
      <c r="B1583" s="470">
        <v>0</v>
      </c>
      <c r="C1583" s="470">
        <v>1</v>
      </c>
    </row>
    <row r="1584" spans="1:3" x14ac:dyDescent="0.35">
      <c r="A1584" s="470">
        <v>1583</v>
      </c>
      <c r="B1584" s="470">
        <v>0</v>
      </c>
      <c r="C1584" s="470">
        <v>1</v>
      </c>
    </row>
    <row r="1585" spans="1:3" x14ac:dyDescent="0.35">
      <c r="A1585" s="470">
        <v>1584</v>
      </c>
      <c r="B1585" s="470">
        <v>0</v>
      </c>
      <c r="C1585" s="470">
        <v>1</v>
      </c>
    </row>
    <row r="1586" spans="1:3" x14ac:dyDescent="0.35">
      <c r="A1586" s="470">
        <v>1585</v>
      </c>
      <c r="B1586" s="470">
        <v>0</v>
      </c>
      <c r="C1586" s="470">
        <v>1</v>
      </c>
    </row>
    <row r="1587" spans="1:3" x14ac:dyDescent="0.35">
      <c r="A1587" s="470">
        <v>1586</v>
      </c>
      <c r="B1587" s="470">
        <v>0</v>
      </c>
      <c r="C1587" s="470">
        <v>1</v>
      </c>
    </row>
    <row r="1588" spans="1:3" x14ac:dyDescent="0.35">
      <c r="A1588" s="470">
        <v>1587</v>
      </c>
      <c r="B1588" s="470">
        <v>0</v>
      </c>
      <c r="C1588" s="470">
        <v>1</v>
      </c>
    </row>
    <row r="1589" spans="1:3" x14ac:dyDescent="0.35">
      <c r="A1589" s="470">
        <v>1588</v>
      </c>
      <c r="B1589" s="470">
        <v>0</v>
      </c>
      <c r="C1589" s="470">
        <v>1</v>
      </c>
    </row>
    <row r="1590" spans="1:3" x14ac:dyDescent="0.35">
      <c r="A1590" s="470">
        <v>1589</v>
      </c>
      <c r="B1590" s="470">
        <v>0</v>
      </c>
      <c r="C1590" s="470">
        <v>1</v>
      </c>
    </row>
    <row r="1591" spans="1:3" x14ac:dyDescent="0.35">
      <c r="A1591" s="470">
        <v>1590</v>
      </c>
      <c r="B1591" s="470">
        <v>0</v>
      </c>
      <c r="C1591" s="470">
        <v>1</v>
      </c>
    </row>
    <row r="1592" spans="1:3" x14ac:dyDescent="0.35">
      <c r="A1592" s="470">
        <v>1591</v>
      </c>
      <c r="B1592" s="470">
        <v>0</v>
      </c>
      <c r="C1592" s="470">
        <v>1</v>
      </c>
    </row>
    <row r="1593" spans="1:3" x14ac:dyDescent="0.35">
      <c r="A1593" s="470">
        <v>1592</v>
      </c>
      <c r="B1593" s="470">
        <v>0</v>
      </c>
      <c r="C1593" s="470">
        <v>1</v>
      </c>
    </row>
    <row r="1594" spans="1:3" x14ac:dyDescent="0.35">
      <c r="A1594" s="470">
        <v>1593</v>
      </c>
      <c r="B1594" s="470">
        <v>0</v>
      </c>
      <c r="C1594" s="470">
        <v>1</v>
      </c>
    </row>
    <row r="1595" spans="1:3" x14ac:dyDescent="0.35">
      <c r="A1595" s="470">
        <v>1594</v>
      </c>
      <c r="B1595" s="470">
        <v>0</v>
      </c>
      <c r="C1595" s="470">
        <v>1</v>
      </c>
    </row>
    <row r="1596" spans="1:3" x14ac:dyDescent="0.35">
      <c r="A1596" s="470">
        <v>1595</v>
      </c>
      <c r="B1596" s="470">
        <v>0</v>
      </c>
      <c r="C1596" s="470">
        <v>1</v>
      </c>
    </row>
    <row r="1597" spans="1:3" x14ac:dyDescent="0.35">
      <c r="A1597" s="470">
        <v>1596</v>
      </c>
      <c r="B1597" s="470">
        <v>0</v>
      </c>
      <c r="C1597" s="470">
        <v>1</v>
      </c>
    </row>
    <row r="1598" spans="1:3" x14ac:dyDescent="0.35">
      <c r="A1598" s="470">
        <v>1597</v>
      </c>
      <c r="B1598" s="470">
        <v>0</v>
      </c>
      <c r="C1598" s="470">
        <v>1</v>
      </c>
    </row>
    <row r="1599" spans="1:3" x14ac:dyDescent="0.35">
      <c r="A1599" s="470">
        <v>1598</v>
      </c>
      <c r="B1599" s="470">
        <v>0</v>
      </c>
      <c r="C1599" s="470">
        <v>1</v>
      </c>
    </row>
    <row r="1600" spans="1:3" x14ac:dyDescent="0.35">
      <c r="A1600" s="470">
        <v>1599</v>
      </c>
      <c r="B1600" s="470">
        <v>0</v>
      </c>
      <c r="C1600" s="470">
        <v>1</v>
      </c>
    </row>
    <row r="1601" spans="1:3" x14ac:dyDescent="0.35">
      <c r="A1601" s="470">
        <v>1600</v>
      </c>
      <c r="B1601" s="470">
        <v>0</v>
      </c>
      <c r="C1601" s="470">
        <v>1</v>
      </c>
    </row>
    <row r="1602" spans="1:3" x14ac:dyDescent="0.35">
      <c r="A1602" s="470">
        <v>1601</v>
      </c>
      <c r="B1602" s="470">
        <v>0</v>
      </c>
      <c r="C1602" s="470">
        <v>1</v>
      </c>
    </row>
    <row r="1603" spans="1:3" x14ac:dyDescent="0.35">
      <c r="A1603" s="470">
        <v>1602</v>
      </c>
      <c r="B1603" s="470">
        <v>0</v>
      </c>
      <c r="C1603" s="470">
        <v>1</v>
      </c>
    </row>
    <row r="1604" spans="1:3" x14ac:dyDescent="0.35">
      <c r="A1604" s="470">
        <v>1603</v>
      </c>
      <c r="B1604" s="470">
        <v>0</v>
      </c>
      <c r="C1604" s="470">
        <v>1</v>
      </c>
    </row>
    <row r="1605" spans="1:3" x14ac:dyDescent="0.35">
      <c r="A1605" s="470">
        <v>1604</v>
      </c>
      <c r="B1605" s="470">
        <v>0</v>
      </c>
      <c r="C1605" s="470">
        <v>1</v>
      </c>
    </row>
    <row r="1606" spans="1:3" x14ac:dyDescent="0.35">
      <c r="A1606" s="470">
        <v>1605</v>
      </c>
      <c r="B1606" s="470">
        <v>0</v>
      </c>
      <c r="C1606" s="470">
        <v>1</v>
      </c>
    </row>
    <row r="1607" spans="1:3" x14ac:dyDescent="0.35">
      <c r="A1607" s="470">
        <v>1606</v>
      </c>
      <c r="B1607" s="470">
        <v>0</v>
      </c>
      <c r="C1607" s="470">
        <v>1</v>
      </c>
    </row>
    <row r="1608" spans="1:3" x14ac:dyDescent="0.35">
      <c r="A1608" s="470">
        <v>1607</v>
      </c>
      <c r="B1608" s="470">
        <v>0</v>
      </c>
      <c r="C1608" s="470">
        <v>1</v>
      </c>
    </row>
    <row r="1609" spans="1:3" x14ac:dyDescent="0.35">
      <c r="A1609" s="470">
        <v>1608</v>
      </c>
      <c r="B1609" s="470">
        <v>0</v>
      </c>
      <c r="C1609" s="470">
        <v>1</v>
      </c>
    </row>
    <row r="1610" spans="1:3" x14ac:dyDescent="0.35">
      <c r="A1610" s="470">
        <v>1609</v>
      </c>
      <c r="B1610" s="470">
        <v>0</v>
      </c>
      <c r="C1610" s="470">
        <v>1</v>
      </c>
    </row>
    <row r="1611" spans="1:3" x14ac:dyDescent="0.35">
      <c r="A1611" s="470">
        <v>1610</v>
      </c>
      <c r="B1611" s="470">
        <v>0</v>
      </c>
      <c r="C1611" s="470">
        <v>1</v>
      </c>
    </row>
    <row r="1612" spans="1:3" x14ac:dyDescent="0.35">
      <c r="A1612" s="470">
        <v>1611</v>
      </c>
      <c r="B1612" s="470">
        <v>0</v>
      </c>
      <c r="C1612" s="470">
        <v>1</v>
      </c>
    </row>
    <row r="1613" spans="1:3" x14ac:dyDescent="0.35">
      <c r="A1613" s="470">
        <v>1612</v>
      </c>
      <c r="B1613" s="470">
        <v>0</v>
      </c>
      <c r="C1613" s="470">
        <v>1</v>
      </c>
    </row>
    <row r="1614" spans="1:3" x14ac:dyDescent="0.35">
      <c r="A1614" s="470">
        <v>1613</v>
      </c>
      <c r="B1614" s="470">
        <v>0</v>
      </c>
      <c r="C1614" s="470">
        <v>1</v>
      </c>
    </row>
    <row r="1615" spans="1:3" x14ac:dyDescent="0.35">
      <c r="A1615" s="470">
        <v>1614</v>
      </c>
      <c r="B1615" s="470">
        <v>0</v>
      </c>
      <c r="C1615" s="470">
        <v>1</v>
      </c>
    </row>
    <row r="1616" spans="1:3" x14ac:dyDescent="0.35">
      <c r="A1616" s="470">
        <v>1615</v>
      </c>
      <c r="B1616" s="470">
        <v>0</v>
      </c>
      <c r="C1616" s="470">
        <v>1</v>
      </c>
    </row>
    <row r="1617" spans="1:3" x14ac:dyDescent="0.35">
      <c r="A1617" s="470">
        <v>1616</v>
      </c>
      <c r="B1617" s="470">
        <v>0</v>
      </c>
      <c r="C1617" s="470">
        <v>1</v>
      </c>
    </row>
    <row r="1618" spans="1:3" x14ac:dyDescent="0.35">
      <c r="A1618" s="470">
        <v>1617</v>
      </c>
      <c r="B1618" s="470">
        <v>0</v>
      </c>
      <c r="C1618" s="470">
        <v>1</v>
      </c>
    </row>
    <row r="1619" spans="1:3" x14ac:dyDescent="0.35">
      <c r="A1619" s="470">
        <v>1618</v>
      </c>
      <c r="B1619" s="470">
        <v>0</v>
      </c>
      <c r="C1619" s="470">
        <v>1</v>
      </c>
    </row>
    <row r="1620" spans="1:3" x14ac:dyDescent="0.35">
      <c r="A1620" s="470">
        <v>1619</v>
      </c>
      <c r="B1620" s="470">
        <v>0</v>
      </c>
      <c r="C1620" s="470">
        <v>1</v>
      </c>
    </row>
    <row r="1621" spans="1:3" x14ac:dyDescent="0.35">
      <c r="A1621" s="470">
        <v>1620</v>
      </c>
      <c r="B1621" s="470">
        <v>0</v>
      </c>
      <c r="C1621" s="470">
        <v>1</v>
      </c>
    </row>
    <row r="1622" spans="1:3" x14ac:dyDescent="0.35">
      <c r="A1622" s="470">
        <v>1621</v>
      </c>
      <c r="B1622" s="470">
        <v>0</v>
      </c>
      <c r="C1622" s="470">
        <v>1</v>
      </c>
    </row>
    <row r="1623" spans="1:3" x14ac:dyDescent="0.35">
      <c r="A1623" s="470">
        <v>1622</v>
      </c>
      <c r="B1623" s="470">
        <v>0</v>
      </c>
      <c r="C1623" s="470">
        <v>1</v>
      </c>
    </row>
    <row r="1624" spans="1:3" x14ac:dyDescent="0.35">
      <c r="A1624" s="470">
        <v>1623</v>
      </c>
      <c r="B1624" s="470">
        <v>0</v>
      </c>
      <c r="C1624" s="470">
        <v>1</v>
      </c>
    </row>
    <row r="1625" spans="1:3" x14ac:dyDescent="0.35">
      <c r="A1625" s="470">
        <v>1624</v>
      </c>
      <c r="B1625" s="470">
        <v>0</v>
      </c>
      <c r="C1625" s="470">
        <v>1</v>
      </c>
    </row>
    <row r="1626" spans="1:3" x14ac:dyDescent="0.35">
      <c r="A1626" s="470">
        <v>1625</v>
      </c>
      <c r="B1626" s="470">
        <v>0</v>
      </c>
      <c r="C1626" s="470">
        <v>1</v>
      </c>
    </row>
    <row r="1627" spans="1:3" x14ac:dyDescent="0.35">
      <c r="A1627" s="470">
        <v>1626</v>
      </c>
      <c r="B1627" s="470">
        <v>0</v>
      </c>
      <c r="C1627" s="470">
        <v>1</v>
      </c>
    </row>
    <row r="1628" spans="1:3" x14ac:dyDescent="0.35">
      <c r="A1628" s="470">
        <v>1627</v>
      </c>
      <c r="B1628" s="470">
        <v>0</v>
      </c>
      <c r="C1628" s="470">
        <v>1</v>
      </c>
    </row>
    <row r="1629" spans="1:3" x14ac:dyDescent="0.35">
      <c r="A1629" s="470">
        <v>1628</v>
      </c>
      <c r="B1629" s="470">
        <v>0</v>
      </c>
      <c r="C1629" s="470">
        <v>1</v>
      </c>
    </row>
    <row r="1630" spans="1:3" x14ac:dyDescent="0.35">
      <c r="A1630" s="470">
        <v>1629</v>
      </c>
      <c r="B1630" s="470">
        <v>0</v>
      </c>
      <c r="C1630" s="470">
        <v>1</v>
      </c>
    </row>
    <row r="1631" spans="1:3" x14ac:dyDescent="0.35">
      <c r="A1631" s="470">
        <v>1630</v>
      </c>
      <c r="B1631" s="470">
        <v>0</v>
      </c>
      <c r="C1631" s="470">
        <v>1</v>
      </c>
    </row>
    <row r="1632" spans="1:3" x14ac:dyDescent="0.35">
      <c r="A1632" s="470">
        <v>1631</v>
      </c>
      <c r="B1632" s="470">
        <v>0</v>
      </c>
      <c r="C1632" s="470">
        <v>1</v>
      </c>
    </row>
    <row r="1633" spans="1:3" x14ac:dyDescent="0.35">
      <c r="A1633" s="470">
        <v>1632</v>
      </c>
      <c r="B1633" s="470">
        <v>0</v>
      </c>
      <c r="C1633" s="470">
        <v>1</v>
      </c>
    </row>
    <row r="1634" spans="1:3" x14ac:dyDescent="0.35">
      <c r="A1634" s="470">
        <v>1633</v>
      </c>
      <c r="B1634" s="470">
        <v>0</v>
      </c>
      <c r="C1634" s="470">
        <v>1</v>
      </c>
    </row>
    <row r="1635" spans="1:3" x14ac:dyDescent="0.35">
      <c r="A1635" s="470">
        <v>1634</v>
      </c>
      <c r="B1635" s="470">
        <v>0</v>
      </c>
      <c r="C1635" s="470">
        <v>1</v>
      </c>
    </row>
    <row r="1636" spans="1:3" x14ac:dyDescent="0.35">
      <c r="A1636" s="470">
        <v>1635</v>
      </c>
      <c r="B1636" s="470">
        <v>0</v>
      </c>
      <c r="C1636" s="470">
        <v>1</v>
      </c>
    </row>
    <row r="1637" spans="1:3" x14ac:dyDescent="0.35">
      <c r="A1637" s="470">
        <v>1636</v>
      </c>
      <c r="B1637" s="470">
        <v>0</v>
      </c>
      <c r="C1637" s="470">
        <v>1</v>
      </c>
    </row>
    <row r="1638" spans="1:3" x14ac:dyDescent="0.35">
      <c r="A1638" s="470">
        <v>1637</v>
      </c>
      <c r="B1638" s="470">
        <v>0</v>
      </c>
      <c r="C1638" s="470">
        <v>1</v>
      </c>
    </row>
    <row r="1639" spans="1:3" x14ac:dyDescent="0.35">
      <c r="A1639" s="470">
        <v>1638</v>
      </c>
      <c r="B1639" s="470">
        <v>0</v>
      </c>
      <c r="C1639" s="470">
        <v>1</v>
      </c>
    </row>
    <row r="1640" spans="1:3" x14ac:dyDescent="0.35">
      <c r="A1640" s="470">
        <v>1639</v>
      </c>
      <c r="B1640" s="470">
        <v>0</v>
      </c>
      <c r="C1640" s="470">
        <v>1</v>
      </c>
    </row>
    <row r="1641" spans="1:3" x14ac:dyDescent="0.35">
      <c r="A1641" s="470">
        <v>1640</v>
      </c>
      <c r="B1641" s="470">
        <v>0</v>
      </c>
      <c r="C1641" s="470">
        <v>1</v>
      </c>
    </row>
    <row r="1642" spans="1:3" x14ac:dyDescent="0.35">
      <c r="A1642" s="470">
        <v>1641</v>
      </c>
      <c r="B1642" s="470">
        <v>0</v>
      </c>
      <c r="C1642" s="470">
        <v>1</v>
      </c>
    </row>
    <row r="1643" spans="1:3" x14ac:dyDescent="0.35">
      <c r="A1643" s="470">
        <v>1642</v>
      </c>
      <c r="B1643" s="470">
        <v>0</v>
      </c>
      <c r="C1643" s="470">
        <v>1</v>
      </c>
    </row>
    <row r="1644" spans="1:3" x14ac:dyDescent="0.35">
      <c r="A1644" s="470">
        <v>1643</v>
      </c>
      <c r="B1644" s="470">
        <v>0</v>
      </c>
      <c r="C1644" s="470">
        <v>1</v>
      </c>
    </row>
    <row r="1645" spans="1:3" x14ac:dyDescent="0.35">
      <c r="A1645" s="470">
        <v>1644</v>
      </c>
      <c r="B1645" s="470">
        <v>0</v>
      </c>
      <c r="C1645" s="470">
        <v>1</v>
      </c>
    </row>
    <row r="1646" spans="1:3" x14ac:dyDescent="0.35">
      <c r="A1646" s="470">
        <v>1645</v>
      </c>
      <c r="B1646" s="470">
        <v>0</v>
      </c>
      <c r="C1646" s="470">
        <v>1</v>
      </c>
    </row>
    <row r="1647" spans="1:3" x14ac:dyDescent="0.35">
      <c r="A1647" s="470">
        <v>1646</v>
      </c>
      <c r="B1647" s="470">
        <v>0</v>
      </c>
      <c r="C1647" s="470">
        <v>1</v>
      </c>
    </row>
    <row r="1648" spans="1:3" x14ac:dyDescent="0.35">
      <c r="A1648" s="470">
        <v>1647</v>
      </c>
      <c r="B1648" s="470">
        <v>0</v>
      </c>
      <c r="C1648" s="470">
        <v>1</v>
      </c>
    </row>
    <row r="1649" spans="1:3" x14ac:dyDescent="0.35">
      <c r="A1649" s="470">
        <v>1648</v>
      </c>
      <c r="B1649" s="470">
        <v>0</v>
      </c>
      <c r="C1649" s="470">
        <v>1</v>
      </c>
    </row>
    <row r="1650" spans="1:3" x14ac:dyDescent="0.35">
      <c r="A1650" s="470">
        <v>1649</v>
      </c>
      <c r="B1650" s="470">
        <v>0</v>
      </c>
      <c r="C1650" s="470">
        <v>1</v>
      </c>
    </row>
    <row r="1651" spans="1:3" x14ac:dyDescent="0.35">
      <c r="A1651" s="470">
        <v>1650</v>
      </c>
      <c r="B1651" s="470">
        <v>0</v>
      </c>
      <c r="C1651" s="470">
        <v>1</v>
      </c>
    </row>
    <row r="1652" spans="1:3" x14ac:dyDescent="0.35">
      <c r="A1652" s="470">
        <v>1651</v>
      </c>
      <c r="B1652" s="470">
        <v>0</v>
      </c>
      <c r="C1652" s="470">
        <v>1</v>
      </c>
    </row>
    <row r="1653" spans="1:3" x14ac:dyDescent="0.35">
      <c r="A1653" s="470">
        <v>1652</v>
      </c>
      <c r="B1653" s="470">
        <v>0</v>
      </c>
      <c r="C1653" s="470">
        <v>1</v>
      </c>
    </row>
    <row r="1654" spans="1:3" x14ac:dyDescent="0.35">
      <c r="A1654" s="470">
        <v>1653</v>
      </c>
      <c r="B1654" s="470">
        <v>0</v>
      </c>
      <c r="C1654" s="470">
        <v>1</v>
      </c>
    </row>
    <row r="1655" spans="1:3" x14ac:dyDescent="0.35">
      <c r="A1655" s="470">
        <v>1654</v>
      </c>
      <c r="B1655" s="470">
        <v>0</v>
      </c>
      <c r="C1655" s="470">
        <v>1</v>
      </c>
    </row>
    <row r="1656" spans="1:3" x14ac:dyDescent="0.35">
      <c r="A1656" s="470">
        <v>1655</v>
      </c>
      <c r="B1656" s="470">
        <v>0</v>
      </c>
      <c r="C1656" s="470">
        <v>1</v>
      </c>
    </row>
    <row r="1657" spans="1:3" x14ac:dyDescent="0.35">
      <c r="A1657" s="470">
        <v>1656</v>
      </c>
      <c r="B1657" s="470">
        <v>0</v>
      </c>
      <c r="C1657" s="470">
        <v>1</v>
      </c>
    </row>
    <row r="1658" spans="1:3" x14ac:dyDescent="0.35">
      <c r="A1658" s="470">
        <v>1657</v>
      </c>
      <c r="B1658" s="470">
        <v>0</v>
      </c>
      <c r="C1658" s="470">
        <v>1</v>
      </c>
    </row>
    <row r="1659" spans="1:3" x14ac:dyDescent="0.35">
      <c r="A1659" s="470">
        <v>1658</v>
      </c>
      <c r="B1659" s="470">
        <v>0</v>
      </c>
      <c r="C1659" s="470">
        <v>1</v>
      </c>
    </row>
    <row r="1660" spans="1:3" x14ac:dyDescent="0.35">
      <c r="A1660" s="470">
        <v>1659</v>
      </c>
      <c r="B1660" s="470">
        <v>0</v>
      </c>
      <c r="C1660" s="470">
        <v>1</v>
      </c>
    </row>
    <row r="1661" spans="1:3" x14ac:dyDescent="0.35">
      <c r="A1661" s="470">
        <v>1660</v>
      </c>
      <c r="B1661" s="470">
        <v>0</v>
      </c>
      <c r="C1661" s="470">
        <v>1</v>
      </c>
    </row>
    <row r="1662" spans="1:3" x14ac:dyDescent="0.35">
      <c r="A1662" s="470">
        <v>1661</v>
      </c>
      <c r="B1662" s="470">
        <v>0</v>
      </c>
      <c r="C1662" s="470">
        <v>1</v>
      </c>
    </row>
    <row r="1663" spans="1:3" x14ac:dyDescent="0.35">
      <c r="A1663" s="470">
        <v>1662</v>
      </c>
      <c r="B1663" s="470">
        <v>0</v>
      </c>
      <c r="C1663" s="470">
        <v>1</v>
      </c>
    </row>
    <row r="1664" spans="1:3" x14ac:dyDescent="0.35">
      <c r="A1664" s="470">
        <v>1663</v>
      </c>
      <c r="B1664" s="470">
        <v>0</v>
      </c>
      <c r="C1664" s="470">
        <v>1</v>
      </c>
    </row>
    <row r="1665" spans="1:3" x14ac:dyDescent="0.35">
      <c r="A1665" s="470">
        <v>1664</v>
      </c>
      <c r="B1665" s="470">
        <v>0</v>
      </c>
      <c r="C1665" s="470">
        <v>1</v>
      </c>
    </row>
    <row r="1666" spans="1:3" x14ac:dyDescent="0.35">
      <c r="A1666" s="470">
        <v>1665</v>
      </c>
      <c r="B1666" s="470">
        <v>0</v>
      </c>
      <c r="C1666" s="470">
        <v>1</v>
      </c>
    </row>
    <row r="1667" spans="1:3" x14ac:dyDescent="0.35">
      <c r="A1667" s="470">
        <v>1666</v>
      </c>
      <c r="B1667" s="470">
        <v>0</v>
      </c>
      <c r="C1667" s="470">
        <v>1</v>
      </c>
    </row>
    <row r="1668" spans="1:3" x14ac:dyDescent="0.35">
      <c r="A1668" s="470">
        <v>1667</v>
      </c>
      <c r="B1668" s="470">
        <v>0</v>
      </c>
      <c r="C1668" s="470">
        <v>1</v>
      </c>
    </row>
    <row r="1669" spans="1:3" x14ac:dyDescent="0.35">
      <c r="A1669" s="470">
        <v>1668</v>
      </c>
      <c r="B1669" s="470">
        <v>0</v>
      </c>
      <c r="C1669" s="470">
        <v>1</v>
      </c>
    </row>
    <row r="1670" spans="1:3" x14ac:dyDescent="0.35">
      <c r="A1670" s="470">
        <v>1669</v>
      </c>
      <c r="B1670" s="470">
        <v>0</v>
      </c>
      <c r="C1670" s="470">
        <v>1</v>
      </c>
    </row>
    <row r="1671" spans="1:3" x14ac:dyDescent="0.35">
      <c r="A1671" s="470">
        <v>1670</v>
      </c>
      <c r="B1671" s="470">
        <v>0</v>
      </c>
      <c r="C1671" s="470">
        <v>1</v>
      </c>
    </row>
    <row r="1672" spans="1:3" x14ac:dyDescent="0.35">
      <c r="A1672" s="470">
        <v>1671</v>
      </c>
      <c r="B1672" s="470">
        <v>0</v>
      </c>
      <c r="C1672" s="470">
        <v>1</v>
      </c>
    </row>
    <row r="1673" spans="1:3" x14ac:dyDescent="0.35">
      <c r="A1673" s="470">
        <v>1672</v>
      </c>
      <c r="B1673" s="470">
        <v>0</v>
      </c>
      <c r="C1673" s="470">
        <v>1</v>
      </c>
    </row>
    <row r="1674" spans="1:3" x14ac:dyDescent="0.35">
      <c r="A1674" s="470">
        <v>1673</v>
      </c>
      <c r="B1674" s="470">
        <v>0</v>
      </c>
      <c r="C1674" s="470">
        <v>1</v>
      </c>
    </row>
    <row r="1675" spans="1:3" x14ac:dyDescent="0.35">
      <c r="A1675" s="470">
        <v>1674</v>
      </c>
      <c r="B1675" s="470">
        <v>0</v>
      </c>
      <c r="C1675" s="470">
        <v>1</v>
      </c>
    </row>
    <row r="1676" spans="1:3" x14ac:dyDescent="0.35">
      <c r="A1676" s="470">
        <v>1675</v>
      </c>
      <c r="B1676" s="470">
        <v>0</v>
      </c>
      <c r="C1676" s="470">
        <v>1</v>
      </c>
    </row>
    <row r="1677" spans="1:3" x14ac:dyDescent="0.35">
      <c r="A1677" s="470">
        <v>1676</v>
      </c>
      <c r="B1677" s="470">
        <v>0</v>
      </c>
      <c r="C1677" s="470">
        <v>1</v>
      </c>
    </row>
    <row r="1678" spans="1:3" x14ac:dyDescent="0.35">
      <c r="A1678" s="470">
        <v>1677</v>
      </c>
      <c r="B1678" s="470">
        <v>0</v>
      </c>
      <c r="C1678" s="470">
        <v>1</v>
      </c>
    </row>
    <row r="1679" spans="1:3" x14ac:dyDescent="0.35">
      <c r="A1679" s="470">
        <v>1678</v>
      </c>
      <c r="B1679" s="470">
        <v>0</v>
      </c>
      <c r="C1679" s="470">
        <v>1</v>
      </c>
    </row>
    <row r="1680" spans="1:3" x14ac:dyDescent="0.35">
      <c r="A1680" s="470">
        <v>1679</v>
      </c>
      <c r="B1680" s="470">
        <v>0</v>
      </c>
      <c r="C1680" s="470">
        <v>1</v>
      </c>
    </row>
    <row r="1681" spans="1:3" x14ac:dyDescent="0.35">
      <c r="A1681" s="470">
        <v>1680</v>
      </c>
      <c r="B1681" s="470">
        <v>0</v>
      </c>
      <c r="C1681" s="470">
        <v>1</v>
      </c>
    </row>
    <row r="1682" spans="1:3" x14ac:dyDescent="0.35">
      <c r="A1682" s="470">
        <v>1681</v>
      </c>
      <c r="B1682" s="470">
        <v>0</v>
      </c>
      <c r="C1682" s="470">
        <v>1</v>
      </c>
    </row>
    <row r="1683" spans="1:3" x14ac:dyDescent="0.35">
      <c r="A1683" s="470">
        <v>1682</v>
      </c>
      <c r="B1683" s="470">
        <v>0</v>
      </c>
      <c r="C1683" s="470">
        <v>1</v>
      </c>
    </row>
    <row r="1684" spans="1:3" x14ac:dyDescent="0.35">
      <c r="A1684" s="470">
        <v>1683</v>
      </c>
      <c r="B1684" s="470">
        <v>0</v>
      </c>
      <c r="C1684" s="470">
        <v>1</v>
      </c>
    </row>
    <row r="1685" spans="1:3" x14ac:dyDescent="0.35">
      <c r="A1685" s="470">
        <v>1684</v>
      </c>
      <c r="B1685" s="470">
        <v>0</v>
      </c>
      <c r="C1685" s="470">
        <v>1</v>
      </c>
    </row>
    <row r="1686" spans="1:3" x14ac:dyDescent="0.35">
      <c r="A1686" s="470">
        <v>1685</v>
      </c>
      <c r="B1686" s="470">
        <v>0</v>
      </c>
      <c r="C1686" s="470">
        <v>1</v>
      </c>
    </row>
    <row r="1687" spans="1:3" x14ac:dyDescent="0.35">
      <c r="A1687" s="470">
        <v>1686</v>
      </c>
      <c r="B1687" s="470">
        <v>0</v>
      </c>
      <c r="C1687" s="470">
        <v>1</v>
      </c>
    </row>
    <row r="1688" spans="1:3" x14ac:dyDescent="0.35">
      <c r="A1688" s="470">
        <v>1687</v>
      </c>
      <c r="B1688" s="470">
        <v>0</v>
      </c>
      <c r="C1688" s="470">
        <v>1</v>
      </c>
    </row>
    <row r="1689" spans="1:3" x14ac:dyDescent="0.35">
      <c r="A1689" s="470">
        <v>1688</v>
      </c>
      <c r="B1689" s="470">
        <v>0</v>
      </c>
      <c r="C1689" s="470">
        <v>1</v>
      </c>
    </row>
    <row r="1690" spans="1:3" x14ac:dyDescent="0.35">
      <c r="A1690" s="470">
        <v>1689</v>
      </c>
      <c r="B1690" s="470">
        <v>0</v>
      </c>
      <c r="C1690" s="470">
        <v>1</v>
      </c>
    </row>
    <row r="1691" spans="1:3" x14ac:dyDescent="0.35">
      <c r="A1691" s="470">
        <v>1690</v>
      </c>
      <c r="B1691" s="470">
        <v>0</v>
      </c>
      <c r="C1691" s="470">
        <v>1</v>
      </c>
    </row>
    <row r="1692" spans="1:3" x14ac:dyDescent="0.35">
      <c r="A1692" s="470">
        <v>1691</v>
      </c>
      <c r="B1692" s="470">
        <v>0</v>
      </c>
      <c r="C1692" s="470">
        <v>1</v>
      </c>
    </row>
    <row r="1693" spans="1:3" x14ac:dyDescent="0.35">
      <c r="A1693" s="470">
        <v>1692</v>
      </c>
      <c r="B1693" s="470">
        <v>0</v>
      </c>
      <c r="C1693" s="470">
        <v>1</v>
      </c>
    </row>
    <row r="1694" spans="1:3" x14ac:dyDescent="0.35">
      <c r="A1694" s="470">
        <v>1693</v>
      </c>
      <c r="B1694" s="470">
        <v>0</v>
      </c>
      <c r="C1694" s="470">
        <v>1</v>
      </c>
    </row>
    <row r="1695" spans="1:3" x14ac:dyDescent="0.35">
      <c r="A1695" s="470">
        <v>1694</v>
      </c>
      <c r="B1695" s="470">
        <v>0</v>
      </c>
      <c r="C1695" s="470">
        <v>1</v>
      </c>
    </row>
    <row r="1696" spans="1:3" x14ac:dyDescent="0.35">
      <c r="A1696" s="470">
        <v>1695</v>
      </c>
      <c r="B1696" s="470">
        <v>0</v>
      </c>
      <c r="C1696" s="470">
        <v>1</v>
      </c>
    </row>
    <row r="1697" spans="1:3" x14ac:dyDescent="0.35">
      <c r="A1697" s="470">
        <v>1696</v>
      </c>
      <c r="B1697" s="470">
        <v>0</v>
      </c>
      <c r="C1697" s="470">
        <v>1</v>
      </c>
    </row>
    <row r="1698" spans="1:3" x14ac:dyDescent="0.35">
      <c r="A1698" s="470">
        <v>1697</v>
      </c>
      <c r="B1698" s="470">
        <v>0</v>
      </c>
      <c r="C1698" s="470">
        <v>1</v>
      </c>
    </row>
    <row r="1699" spans="1:3" x14ac:dyDescent="0.35">
      <c r="A1699" s="470">
        <v>1698</v>
      </c>
      <c r="B1699" s="470">
        <v>0</v>
      </c>
      <c r="C1699" s="470">
        <v>1</v>
      </c>
    </row>
    <row r="1700" spans="1:3" x14ac:dyDescent="0.35">
      <c r="A1700" s="470">
        <v>1699</v>
      </c>
      <c r="B1700" s="470">
        <v>0</v>
      </c>
      <c r="C1700" s="470">
        <v>1</v>
      </c>
    </row>
    <row r="1701" spans="1:3" x14ac:dyDescent="0.35">
      <c r="A1701" s="470">
        <v>1700</v>
      </c>
      <c r="B1701" s="470">
        <v>0</v>
      </c>
      <c r="C1701" s="470">
        <v>1</v>
      </c>
    </row>
    <row r="1702" spans="1:3" x14ac:dyDescent="0.35">
      <c r="A1702" s="470">
        <v>1701</v>
      </c>
      <c r="B1702" s="470">
        <v>0</v>
      </c>
      <c r="C1702" s="470">
        <v>1</v>
      </c>
    </row>
    <row r="1703" spans="1:3" x14ac:dyDescent="0.35">
      <c r="A1703" s="470">
        <v>1702</v>
      </c>
      <c r="B1703" s="470">
        <v>0</v>
      </c>
      <c r="C1703" s="470">
        <v>1</v>
      </c>
    </row>
    <row r="1704" spans="1:3" x14ac:dyDescent="0.35">
      <c r="A1704" s="470">
        <v>1703</v>
      </c>
      <c r="B1704" s="470">
        <v>0</v>
      </c>
      <c r="C1704" s="470">
        <v>1</v>
      </c>
    </row>
    <row r="1705" spans="1:3" x14ac:dyDescent="0.35">
      <c r="A1705" s="470">
        <v>1704</v>
      </c>
      <c r="B1705" s="470">
        <v>0</v>
      </c>
      <c r="C1705" s="470">
        <v>1</v>
      </c>
    </row>
    <row r="1706" spans="1:3" x14ac:dyDescent="0.35">
      <c r="A1706" s="470">
        <v>1705</v>
      </c>
      <c r="B1706" s="470">
        <v>0</v>
      </c>
      <c r="C1706" s="470">
        <v>1</v>
      </c>
    </row>
    <row r="1707" spans="1:3" x14ac:dyDescent="0.35">
      <c r="A1707" s="470">
        <v>1706</v>
      </c>
      <c r="B1707" s="470">
        <v>0</v>
      </c>
      <c r="C1707" s="470">
        <v>1</v>
      </c>
    </row>
    <row r="1708" spans="1:3" x14ac:dyDescent="0.35">
      <c r="A1708" s="470">
        <v>1707</v>
      </c>
      <c r="B1708" s="470">
        <v>0</v>
      </c>
      <c r="C1708" s="470">
        <v>1</v>
      </c>
    </row>
    <row r="1709" spans="1:3" x14ac:dyDescent="0.35">
      <c r="A1709" s="470">
        <v>1708</v>
      </c>
      <c r="B1709" s="470">
        <v>0</v>
      </c>
      <c r="C1709" s="470">
        <v>1</v>
      </c>
    </row>
    <row r="1710" spans="1:3" x14ac:dyDescent="0.35">
      <c r="A1710" s="470">
        <v>1709</v>
      </c>
      <c r="B1710" s="470">
        <v>0</v>
      </c>
      <c r="C1710" s="470">
        <v>1</v>
      </c>
    </row>
    <row r="1711" spans="1:3" x14ac:dyDescent="0.35">
      <c r="A1711" s="470">
        <v>1710</v>
      </c>
      <c r="B1711" s="470">
        <v>0</v>
      </c>
      <c r="C1711" s="470">
        <v>1</v>
      </c>
    </row>
    <row r="1712" spans="1:3" x14ac:dyDescent="0.35">
      <c r="A1712" s="470">
        <v>1711</v>
      </c>
      <c r="B1712" s="470">
        <v>0</v>
      </c>
      <c r="C1712" s="470">
        <v>1</v>
      </c>
    </row>
    <row r="1713" spans="1:3" x14ac:dyDescent="0.35">
      <c r="A1713" s="470">
        <v>1712</v>
      </c>
      <c r="B1713" s="470">
        <v>0</v>
      </c>
      <c r="C1713" s="470">
        <v>1</v>
      </c>
    </row>
    <row r="1714" spans="1:3" x14ac:dyDescent="0.35">
      <c r="A1714" s="470">
        <v>1713</v>
      </c>
      <c r="B1714" s="470">
        <v>0</v>
      </c>
      <c r="C1714" s="470">
        <v>1</v>
      </c>
    </row>
    <row r="1715" spans="1:3" x14ac:dyDescent="0.35">
      <c r="A1715" s="470">
        <v>1714</v>
      </c>
      <c r="B1715" s="470">
        <v>0</v>
      </c>
      <c r="C1715" s="470">
        <v>1</v>
      </c>
    </row>
    <row r="1716" spans="1:3" x14ac:dyDescent="0.35">
      <c r="A1716" s="470">
        <v>1715</v>
      </c>
      <c r="B1716" s="470">
        <v>0</v>
      </c>
      <c r="C1716" s="470">
        <v>1</v>
      </c>
    </row>
    <row r="1717" spans="1:3" x14ac:dyDescent="0.35">
      <c r="A1717" s="470">
        <v>1716</v>
      </c>
      <c r="B1717" s="470">
        <v>0</v>
      </c>
      <c r="C1717" s="470">
        <v>1</v>
      </c>
    </row>
    <row r="1718" spans="1:3" x14ac:dyDescent="0.35">
      <c r="A1718" s="470">
        <v>1717</v>
      </c>
      <c r="B1718" s="470">
        <v>0</v>
      </c>
      <c r="C1718" s="470">
        <v>1</v>
      </c>
    </row>
    <row r="1719" spans="1:3" x14ac:dyDescent="0.35">
      <c r="A1719" s="470">
        <v>1718</v>
      </c>
      <c r="B1719" s="470">
        <v>0</v>
      </c>
      <c r="C1719" s="470">
        <v>1</v>
      </c>
    </row>
    <row r="1720" spans="1:3" x14ac:dyDescent="0.35">
      <c r="A1720" s="470">
        <v>1719</v>
      </c>
      <c r="B1720" s="470">
        <v>0</v>
      </c>
      <c r="C1720" s="470">
        <v>1</v>
      </c>
    </row>
    <row r="1721" spans="1:3" x14ac:dyDescent="0.35">
      <c r="A1721" s="470">
        <v>1720</v>
      </c>
      <c r="B1721" s="470">
        <v>0</v>
      </c>
      <c r="C1721" s="470">
        <v>1</v>
      </c>
    </row>
    <row r="1722" spans="1:3" x14ac:dyDescent="0.35">
      <c r="A1722" s="470">
        <v>1721</v>
      </c>
      <c r="B1722" s="470">
        <v>0</v>
      </c>
      <c r="C1722" s="470">
        <v>1</v>
      </c>
    </row>
    <row r="1723" spans="1:3" x14ac:dyDescent="0.35">
      <c r="A1723" s="470">
        <v>1722</v>
      </c>
      <c r="B1723" s="470">
        <v>0</v>
      </c>
      <c r="C1723" s="470">
        <v>1</v>
      </c>
    </row>
    <row r="1724" spans="1:3" x14ac:dyDescent="0.35">
      <c r="A1724" s="470">
        <v>1723</v>
      </c>
      <c r="B1724" s="470">
        <v>0</v>
      </c>
      <c r="C1724" s="470">
        <v>1</v>
      </c>
    </row>
    <row r="1725" spans="1:3" x14ac:dyDescent="0.35">
      <c r="A1725" s="470">
        <v>1724</v>
      </c>
      <c r="B1725" s="470">
        <v>0</v>
      </c>
      <c r="C1725" s="470">
        <v>1</v>
      </c>
    </row>
    <row r="1726" spans="1:3" x14ac:dyDescent="0.35">
      <c r="A1726" s="470">
        <v>1725</v>
      </c>
      <c r="B1726" s="470">
        <v>0</v>
      </c>
      <c r="C1726" s="470">
        <v>1</v>
      </c>
    </row>
    <row r="1727" spans="1:3" x14ac:dyDescent="0.35">
      <c r="A1727" s="470">
        <v>1726</v>
      </c>
      <c r="B1727" s="470">
        <v>0</v>
      </c>
      <c r="C1727" s="470">
        <v>1</v>
      </c>
    </row>
    <row r="1728" spans="1:3" x14ac:dyDescent="0.35">
      <c r="A1728" s="470">
        <v>1727</v>
      </c>
      <c r="B1728" s="470">
        <v>0</v>
      </c>
      <c r="C1728" s="470">
        <v>1</v>
      </c>
    </row>
    <row r="1729" spans="1:3" x14ac:dyDescent="0.35">
      <c r="A1729" s="470">
        <v>1728</v>
      </c>
      <c r="B1729" s="470">
        <v>0</v>
      </c>
      <c r="C1729" s="470">
        <v>1</v>
      </c>
    </row>
    <row r="1730" spans="1:3" x14ac:dyDescent="0.35">
      <c r="A1730" s="470">
        <v>1729</v>
      </c>
      <c r="B1730" s="470">
        <v>0</v>
      </c>
      <c r="C1730" s="470">
        <v>1</v>
      </c>
    </row>
    <row r="1731" spans="1:3" x14ac:dyDescent="0.35">
      <c r="A1731" s="470">
        <v>1730</v>
      </c>
      <c r="B1731" s="470">
        <v>0</v>
      </c>
      <c r="C1731" s="470">
        <v>1</v>
      </c>
    </row>
    <row r="1732" spans="1:3" x14ac:dyDescent="0.35">
      <c r="A1732" s="470">
        <v>1731</v>
      </c>
      <c r="B1732" s="470">
        <v>0</v>
      </c>
      <c r="C1732" s="470">
        <v>1</v>
      </c>
    </row>
    <row r="1733" spans="1:3" x14ac:dyDescent="0.35">
      <c r="A1733" s="470">
        <v>1732</v>
      </c>
      <c r="B1733" s="470">
        <v>0</v>
      </c>
      <c r="C1733" s="470">
        <v>1</v>
      </c>
    </row>
    <row r="1734" spans="1:3" x14ac:dyDescent="0.35">
      <c r="A1734" s="470">
        <v>1733</v>
      </c>
      <c r="B1734" s="470">
        <v>0</v>
      </c>
      <c r="C1734" s="470">
        <v>1</v>
      </c>
    </row>
    <row r="1735" spans="1:3" x14ac:dyDescent="0.35">
      <c r="A1735" s="470">
        <v>1734</v>
      </c>
      <c r="B1735" s="470">
        <v>0</v>
      </c>
      <c r="C1735" s="470">
        <v>1</v>
      </c>
    </row>
    <row r="1736" spans="1:3" x14ac:dyDescent="0.35">
      <c r="A1736" s="470">
        <v>1735</v>
      </c>
      <c r="B1736" s="470">
        <v>0</v>
      </c>
      <c r="C1736" s="470">
        <v>1</v>
      </c>
    </row>
    <row r="1737" spans="1:3" x14ac:dyDescent="0.35">
      <c r="A1737" s="470">
        <v>1736</v>
      </c>
      <c r="B1737" s="470">
        <v>0</v>
      </c>
      <c r="C1737" s="470">
        <v>1</v>
      </c>
    </row>
    <row r="1738" spans="1:3" x14ac:dyDescent="0.35">
      <c r="A1738" s="470">
        <v>1737</v>
      </c>
      <c r="B1738" s="470">
        <v>0</v>
      </c>
      <c r="C1738" s="470">
        <v>1</v>
      </c>
    </row>
    <row r="1739" spans="1:3" x14ac:dyDescent="0.35">
      <c r="A1739" s="470">
        <v>1738</v>
      </c>
      <c r="B1739" s="470">
        <v>0</v>
      </c>
      <c r="C1739" s="470">
        <v>1</v>
      </c>
    </row>
    <row r="1740" spans="1:3" x14ac:dyDescent="0.35">
      <c r="A1740" s="470">
        <v>1739</v>
      </c>
      <c r="B1740" s="470">
        <v>0</v>
      </c>
      <c r="C1740" s="470">
        <v>1</v>
      </c>
    </row>
    <row r="1741" spans="1:3" x14ac:dyDescent="0.35">
      <c r="A1741" s="470">
        <v>1740</v>
      </c>
      <c r="B1741" s="470">
        <v>0</v>
      </c>
      <c r="C1741" s="470">
        <v>1</v>
      </c>
    </row>
    <row r="1742" spans="1:3" x14ac:dyDescent="0.35">
      <c r="A1742" s="470">
        <v>1741</v>
      </c>
      <c r="B1742" s="470">
        <v>0</v>
      </c>
      <c r="C1742" s="470">
        <v>1</v>
      </c>
    </row>
    <row r="1743" spans="1:3" x14ac:dyDescent="0.35">
      <c r="A1743" s="470">
        <v>1742</v>
      </c>
      <c r="B1743" s="470">
        <v>0</v>
      </c>
      <c r="C1743" s="470">
        <v>1</v>
      </c>
    </row>
    <row r="1744" spans="1:3" x14ac:dyDescent="0.35">
      <c r="A1744" s="470">
        <v>1743</v>
      </c>
      <c r="B1744" s="470">
        <v>0</v>
      </c>
      <c r="C1744" s="470">
        <v>1</v>
      </c>
    </row>
    <row r="1745" spans="1:3" x14ac:dyDescent="0.35">
      <c r="A1745" s="470">
        <v>1744</v>
      </c>
      <c r="B1745" s="470">
        <v>0</v>
      </c>
      <c r="C1745" s="470">
        <v>1</v>
      </c>
    </row>
    <row r="1746" spans="1:3" x14ac:dyDescent="0.35">
      <c r="A1746" s="470">
        <v>1745</v>
      </c>
      <c r="B1746" s="470">
        <v>0</v>
      </c>
      <c r="C1746" s="470">
        <v>1</v>
      </c>
    </row>
    <row r="1747" spans="1:3" x14ac:dyDescent="0.35">
      <c r="A1747" s="470">
        <v>1746</v>
      </c>
      <c r="B1747" s="470">
        <v>0</v>
      </c>
      <c r="C1747" s="470">
        <v>1</v>
      </c>
    </row>
    <row r="1748" spans="1:3" x14ac:dyDescent="0.35">
      <c r="A1748" s="470">
        <v>1747</v>
      </c>
      <c r="B1748" s="470">
        <v>0</v>
      </c>
      <c r="C1748" s="470">
        <v>1</v>
      </c>
    </row>
    <row r="1749" spans="1:3" x14ac:dyDescent="0.35">
      <c r="A1749" s="470">
        <v>1748</v>
      </c>
      <c r="B1749" s="470">
        <v>0</v>
      </c>
      <c r="C1749" s="470">
        <v>1</v>
      </c>
    </row>
    <row r="1750" spans="1:3" x14ac:dyDescent="0.35">
      <c r="A1750" s="470">
        <v>1749</v>
      </c>
      <c r="B1750" s="470">
        <v>0</v>
      </c>
      <c r="C1750" s="470">
        <v>1</v>
      </c>
    </row>
    <row r="1751" spans="1:3" x14ac:dyDescent="0.35">
      <c r="A1751" s="470">
        <v>1750</v>
      </c>
      <c r="B1751" s="470">
        <v>0</v>
      </c>
      <c r="C1751" s="470">
        <v>1</v>
      </c>
    </row>
    <row r="1752" spans="1:3" x14ac:dyDescent="0.35">
      <c r="A1752" s="470">
        <v>1751</v>
      </c>
      <c r="B1752" s="470">
        <v>0</v>
      </c>
      <c r="C1752" s="470">
        <v>1</v>
      </c>
    </row>
    <row r="1753" spans="1:3" x14ac:dyDescent="0.35">
      <c r="A1753" s="470">
        <v>1752</v>
      </c>
      <c r="B1753" s="470">
        <v>0</v>
      </c>
      <c r="C1753" s="470">
        <v>1</v>
      </c>
    </row>
    <row r="1754" spans="1:3" x14ac:dyDescent="0.35">
      <c r="A1754" s="470">
        <v>1753</v>
      </c>
      <c r="B1754" s="470">
        <v>0</v>
      </c>
      <c r="C1754" s="470">
        <v>1</v>
      </c>
    </row>
    <row r="1755" spans="1:3" x14ac:dyDescent="0.35">
      <c r="A1755" s="470">
        <v>1754</v>
      </c>
      <c r="B1755" s="470">
        <v>0</v>
      </c>
      <c r="C1755" s="470">
        <v>1</v>
      </c>
    </row>
    <row r="1756" spans="1:3" x14ac:dyDescent="0.35">
      <c r="A1756" s="470">
        <v>1755</v>
      </c>
      <c r="B1756" s="470">
        <v>0</v>
      </c>
      <c r="C1756" s="470">
        <v>1</v>
      </c>
    </row>
    <row r="1757" spans="1:3" x14ac:dyDescent="0.35">
      <c r="A1757" s="470">
        <v>1756</v>
      </c>
      <c r="B1757" s="470">
        <v>0</v>
      </c>
      <c r="C1757" s="470">
        <v>1</v>
      </c>
    </row>
    <row r="1758" spans="1:3" x14ac:dyDescent="0.35">
      <c r="A1758" s="470">
        <v>1757</v>
      </c>
      <c r="B1758" s="470">
        <v>0</v>
      </c>
      <c r="C1758" s="470">
        <v>1</v>
      </c>
    </row>
    <row r="1759" spans="1:3" x14ac:dyDescent="0.35">
      <c r="A1759" s="470">
        <v>1758</v>
      </c>
      <c r="B1759" s="470">
        <v>0</v>
      </c>
      <c r="C1759" s="470">
        <v>1</v>
      </c>
    </row>
    <row r="1760" spans="1:3" x14ac:dyDescent="0.35">
      <c r="A1760" s="470">
        <v>1759</v>
      </c>
      <c r="B1760" s="470">
        <v>0</v>
      </c>
      <c r="C1760" s="470">
        <v>1</v>
      </c>
    </row>
    <row r="1761" spans="1:3" x14ac:dyDescent="0.35">
      <c r="A1761" s="470">
        <v>1760</v>
      </c>
      <c r="B1761" s="470">
        <v>0</v>
      </c>
      <c r="C1761" s="470">
        <v>1</v>
      </c>
    </row>
    <row r="1762" spans="1:3" x14ac:dyDescent="0.35">
      <c r="A1762" s="470">
        <v>1761</v>
      </c>
      <c r="B1762" s="470">
        <v>0</v>
      </c>
      <c r="C1762" s="470">
        <v>1</v>
      </c>
    </row>
    <row r="1763" spans="1:3" x14ac:dyDescent="0.35">
      <c r="A1763" s="470">
        <v>1762</v>
      </c>
      <c r="B1763" s="470">
        <v>0</v>
      </c>
      <c r="C1763" s="470">
        <v>1</v>
      </c>
    </row>
    <row r="1764" spans="1:3" x14ac:dyDescent="0.35">
      <c r="A1764" s="470">
        <v>1763</v>
      </c>
      <c r="B1764" s="470">
        <v>0</v>
      </c>
      <c r="C1764" s="470">
        <v>1</v>
      </c>
    </row>
    <row r="1765" spans="1:3" x14ac:dyDescent="0.35">
      <c r="A1765" s="470">
        <v>1764</v>
      </c>
      <c r="B1765" s="470">
        <v>0</v>
      </c>
      <c r="C1765" s="470">
        <v>1</v>
      </c>
    </row>
    <row r="1766" spans="1:3" x14ac:dyDescent="0.35">
      <c r="A1766" s="470">
        <v>1765</v>
      </c>
      <c r="B1766" s="470">
        <v>0</v>
      </c>
      <c r="C1766" s="470">
        <v>1</v>
      </c>
    </row>
    <row r="1767" spans="1:3" x14ac:dyDescent="0.35">
      <c r="A1767" s="470">
        <v>1766</v>
      </c>
      <c r="B1767" s="470">
        <v>0</v>
      </c>
      <c r="C1767" s="470">
        <v>1</v>
      </c>
    </row>
    <row r="1768" spans="1:3" x14ac:dyDescent="0.35">
      <c r="A1768" s="470">
        <v>1767</v>
      </c>
      <c r="B1768" s="470">
        <v>0</v>
      </c>
      <c r="C1768" s="470">
        <v>1</v>
      </c>
    </row>
    <row r="1769" spans="1:3" x14ac:dyDescent="0.35">
      <c r="A1769" s="470">
        <v>1768</v>
      </c>
      <c r="B1769" s="470">
        <v>0</v>
      </c>
      <c r="C1769" s="470">
        <v>1</v>
      </c>
    </row>
    <row r="1770" spans="1:3" x14ac:dyDescent="0.35">
      <c r="A1770" s="470">
        <v>1769</v>
      </c>
      <c r="B1770" s="470">
        <v>0</v>
      </c>
      <c r="C1770" s="470">
        <v>1</v>
      </c>
    </row>
    <row r="1771" spans="1:3" x14ac:dyDescent="0.35">
      <c r="A1771" s="470">
        <v>1770</v>
      </c>
      <c r="B1771" s="470">
        <v>0</v>
      </c>
      <c r="C1771" s="470">
        <v>1</v>
      </c>
    </row>
    <row r="1772" spans="1:3" x14ac:dyDescent="0.35">
      <c r="A1772" s="470">
        <v>1771</v>
      </c>
      <c r="B1772" s="470">
        <v>0</v>
      </c>
      <c r="C1772" s="470">
        <v>1</v>
      </c>
    </row>
    <row r="1773" spans="1:3" x14ac:dyDescent="0.35">
      <c r="A1773" s="470">
        <v>1772</v>
      </c>
      <c r="B1773" s="470">
        <v>0</v>
      </c>
      <c r="C1773" s="470">
        <v>1</v>
      </c>
    </row>
    <row r="1774" spans="1:3" x14ac:dyDescent="0.35">
      <c r="A1774" s="470">
        <v>1773</v>
      </c>
      <c r="B1774" s="470">
        <v>0</v>
      </c>
      <c r="C1774" s="470">
        <v>1</v>
      </c>
    </row>
    <row r="1775" spans="1:3" x14ac:dyDescent="0.35">
      <c r="A1775" s="470">
        <v>1774</v>
      </c>
      <c r="B1775" s="470">
        <v>0</v>
      </c>
      <c r="C1775" s="470">
        <v>1</v>
      </c>
    </row>
    <row r="1776" spans="1:3" x14ac:dyDescent="0.35">
      <c r="A1776" s="470">
        <v>1775</v>
      </c>
      <c r="B1776" s="470">
        <v>0</v>
      </c>
      <c r="C1776" s="470">
        <v>1</v>
      </c>
    </row>
    <row r="1777" spans="1:3" x14ac:dyDescent="0.35">
      <c r="A1777" s="470">
        <v>1776</v>
      </c>
      <c r="B1777" s="470">
        <v>0</v>
      </c>
      <c r="C1777" s="470">
        <v>1</v>
      </c>
    </row>
    <row r="1778" spans="1:3" x14ac:dyDescent="0.35">
      <c r="A1778" s="470">
        <v>1777</v>
      </c>
      <c r="B1778" s="470">
        <v>0</v>
      </c>
      <c r="C1778" s="470">
        <v>1</v>
      </c>
    </row>
    <row r="1779" spans="1:3" x14ac:dyDescent="0.35">
      <c r="A1779" s="470">
        <v>1778</v>
      </c>
      <c r="B1779" s="470">
        <v>0</v>
      </c>
      <c r="C1779" s="470">
        <v>1</v>
      </c>
    </row>
    <row r="1780" spans="1:3" x14ac:dyDescent="0.35">
      <c r="A1780" s="470">
        <v>1779</v>
      </c>
      <c r="B1780" s="470">
        <v>0</v>
      </c>
      <c r="C1780" s="470">
        <v>1</v>
      </c>
    </row>
    <row r="1781" spans="1:3" x14ac:dyDescent="0.35">
      <c r="A1781" s="470">
        <v>1780</v>
      </c>
      <c r="B1781" s="470">
        <v>0</v>
      </c>
      <c r="C1781" s="470">
        <v>1</v>
      </c>
    </row>
    <row r="1782" spans="1:3" x14ac:dyDescent="0.35">
      <c r="A1782" s="470">
        <v>1781</v>
      </c>
      <c r="B1782" s="470">
        <v>0</v>
      </c>
      <c r="C1782" s="470">
        <v>1</v>
      </c>
    </row>
    <row r="1783" spans="1:3" x14ac:dyDescent="0.35">
      <c r="A1783" s="470">
        <v>1782</v>
      </c>
      <c r="B1783" s="470">
        <v>0</v>
      </c>
      <c r="C1783" s="470">
        <v>1</v>
      </c>
    </row>
    <row r="1784" spans="1:3" x14ac:dyDescent="0.35">
      <c r="A1784" s="470">
        <v>1783</v>
      </c>
      <c r="B1784" s="470">
        <v>0</v>
      </c>
      <c r="C1784" s="470">
        <v>1</v>
      </c>
    </row>
    <row r="1785" spans="1:3" x14ac:dyDescent="0.35">
      <c r="A1785" s="470">
        <v>1784</v>
      </c>
      <c r="B1785" s="470">
        <v>0</v>
      </c>
      <c r="C1785" s="470">
        <v>1</v>
      </c>
    </row>
    <row r="1786" spans="1:3" x14ac:dyDescent="0.35">
      <c r="A1786" s="470">
        <v>1785</v>
      </c>
      <c r="B1786" s="470">
        <v>0</v>
      </c>
      <c r="C1786" s="470">
        <v>1</v>
      </c>
    </row>
    <row r="1787" spans="1:3" x14ac:dyDescent="0.35">
      <c r="A1787" s="470">
        <v>1786</v>
      </c>
      <c r="B1787" s="470">
        <v>0</v>
      </c>
      <c r="C1787" s="470">
        <v>1</v>
      </c>
    </row>
    <row r="1788" spans="1:3" x14ac:dyDescent="0.35">
      <c r="A1788" s="470">
        <v>1787</v>
      </c>
      <c r="B1788" s="470">
        <v>0</v>
      </c>
      <c r="C1788" s="470">
        <v>1</v>
      </c>
    </row>
    <row r="1789" spans="1:3" x14ac:dyDescent="0.35">
      <c r="A1789" s="470">
        <v>1788</v>
      </c>
      <c r="B1789" s="470">
        <v>0</v>
      </c>
      <c r="C1789" s="470">
        <v>1</v>
      </c>
    </row>
    <row r="1790" spans="1:3" x14ac:dyDescent="0.35">
      <c r="A1790" s="470">
        <v>1789</v>
      </c>
      <c r="B1790" s="470">
        <v>0</v>
      </c>
      <c r="C1790" s="470">
        <v>1</v>
      </c>
    </row>
    <row r="1791" spans="1:3" x14ac:dyDescent="0.35">
      <c r="A1791" s="470">
        <v>1790</v>
      </c>
      <c r="B1791" s="470">
        <v>0</v>
      </c>
      <c r="C1791" s="470">
        <v>1</v>
      </c>
    </row>
    <row r="1792" spans="1:3" x14ac:dyDescent="0.35">
      <c r="A1792" s="470">
        <v>1791</v>
      </c>
      <c r="B1792" s="470">
        <v>0</v>
      </c>
      <c r="C1792" s="470">
        <v>1</v>
      </c>
    </row>
    <row r="1793" spans="1:3" x14ac:dyDescent="0.35">
      <c r="A1793" s="470">
        <v>1792</v>
      </c>
      <c r="B1793" s="470">
        <v>0</v>
      </c>
      <c r="C1793" s="470">
        <v>1</v>
      </c>
    </row>
    <row r="1794" spans="1:3" x14ac:dyDescent="0.35">
      <c r="A1794" s="470">
        <v>1793</v>
      </c>
      <c r="B1794" s="470">
        <v>0</v>
      </c>
      <c r="C1794" s="470">
        <v>1</v>
      </c>
    </row>
    <row r="1795" spans="1:3" x14ac:dyDescent="0.35">
      <c r="A1795" s="470">
        <v>1794</v>
      </c>
      <c r="B1795" s="470">
        <v>0</v>
      </c>
      <c r="C1795" s="470">
        <v>1</v>
      </c>
    </row>
    <row r="1796" spans="1:3" x14ac:dyDescent="0.35">
      <c r="A1796" s="470">
        <v>1795</v>
      </c>
      <c r="B1796" s="470">
        <v>0</v>
      </c>
      <c r="C1796" s="470">
        <v>1</v>
      </c>
    </row>
    <row r="1797" spans="1:3" x14ac:dyDescent="0.35">
      <c r="A1797" s="470">
        <v>1796</v>
      </c>
      <c r="B1797" s="470">
        <v>0</v>
      </c>
      <c r="C1797" s="470">
        <v>1</v>
      </c>
    </row>
    <row r="1798" spans="1:3" x14ac:dyDescent="0.35">
      <c r="A1798" s="470">
        <v>1797</v>
      </c>
      <c r="B1798" s="470">
        <v>0</v>
      </c>
      <c r="C1798" s="470">
        <v>1</v>
      </c>
    </row>
    <row r="1799" spans="1:3" x14ac:dyDescent="0.35">
      <c r="A1799" s="470">
        <v>1798</v>
      </c>
      <c r="B1799" s="470">
        <v>0</v>
      </c>
      <c r="C1799" s="470">
        <v>1</v>
      </c>
    </row>
    <row r="1800" spans="1:3" x14ac:dyDescent="0.35">
      <c r="A1800" s="470">
        <v>1799</v>
      </c>
      <c r="B1800" s="470">
        <v>0</v>
      </c>
      <c r="C1800" s="470">
        <v>1</v>
      </c>
    </row>
    <row r="1801" spans="1:3" x14ac:dyDescent="0.35">
      <c r="A1801" s="470">
        <v>1800</v>
      </c>
      <c r="B1801" s="470">
        <v>0</v>
      </c>
      <c r="C1801" s="470">
        <v>1</v>
      </c>
    </row>
    <row r="1802" spans="1:3" x14ac:dyDescent="0.35">
      <c r="A1802" s="470">
        <v>1801</v>
      </c>
      <c r="B1802" s="470">
        <v>0</v>
      </c>
      <c r="C1802" s="470">
        <v>1</v>
      </c>
    </row>
    <row r="1803" spans="1:3" x14ac:dyDescent="0.35">
      <c r="A1803" s="470">
        <v>1802</v>
      </c>
      <c r="B1803" s="470">
        <v>0</v>
      </c>
      <c r="C1803" s="470">
        <v>1</v>
      </c>
    </row>
    <row r="1804" spans="1:3" x14ac:dyDescent="0.35">
      <c r="A1804" s="470">
        <v>1803</v>
      </c>
      <c r="B1804" s="470">
        <v>0</v>
      </c>
      <c r="C1804" s="470">
        <v>1</v>
      </c>
    </row>
    <row r="1805" spans="1:3" x14ac:dyDescent="0.35">
      <c r="A1805" s="470">
        <v>1804</v>
      </c>
      <c r="B1805" s="470">
        <v>0</v>
      </c>
      <c r="C1805" s="470">
        <v>1</v>
      </c>
    </row>
    <row r="1806" spans="1:3" x14ac:dyDescent="0.35">
      <c r="A1806" s="470">
        <v>1805</v>
      </c>
      <c r="B1806" s="470">
        <v>0</v>
      </c>
      <c r="C1806" s="470">
        <v>1</v>
      </c>
    </row>
    <row r="1807" spans="1:3" x14ac:dyDescent="0.35">
      <c r="A1807" s="470">
        <v>1806</v>
      </c>
      <c r="B1807" s="470">
        <v>0</v>
      </c>
      <c r="C1807" s="470">
        <v>1</v>
      </c>
    </row>
    <row r="1808" spans="1:3" x14ac:dyDescent="0.35">
      <c r="A1808" s="470">
        <v>1807</v>
      </c>
      <c r="B1808" s="470">
        <v>0</v>
      </c>
      <c r="C1808" s="470">
        <v>1</v>
      </c>
    </row>
    <row r="1809" spans="1:3" x14ac:dyDescent="0.35">
      <c r="A1809" s="470">
        <v>1808</v>
      </c>
      <c r="B1809" s="470">
        <v>0</v>
      </c>
      <c r="C1809" s="470">
        <v>1</v>
      </c>
    </row>
    <row r="1810" spans="1:3" x14ac:dyDescent="0.35">
      <c r="A1810" s="470">
        <v>1809</v>
      </c>
      <c r="B1810" s="470">
        <v>0</v>
      </c>
      <c r="C1810" s="470">
        <v>1</v>
      </c>
    </row>
    <row r="1811" spans="1:3" x14ac:dyDescent="0.35">
      <c r="A1811" s="470">
        <v>1810</v>
      </c>
      <c r="B1811" s="470">
        <v>0</v>
      </c>
      <c r="C1811" s="470">
        <v>1</v>
      </c>
    </row>
    <row r="1812" spans="1:3" x14ac:dyDescent="0.35">
      <c r="A1812" s="470">
        <v>1811</v>
      </c>
      <c r="B1812" s="470">
        <v>0</v>
      </c>
      <c r="C1812" s="470">
        <v>1</v>
      </c>
    </row>
    <row r="1813" spans="1:3" x14ac:dyDescent="0.35">
      <c r="A1813" s="470">
        <v>1812</v>
      </c>
      <c r="B1813" s="470">
        <v>0</v>
      </c>
      <c r="C1813" s="470">
        <v>1</v>
      </c>
    </row>
    <row r="1814" spans="1:3" x14ac:dyDescent="0.35">
      <c r="A1814" s="470">
        <v>1813</v>
      </c>
      <c r="B1814" s="470">
        <v>0</v>
      </c>
      <c r="C1814" s="470">
        <v>1</v>
      </c>
    </row>
    <row r="1815" spans="1:3" x14ac:dyDescent="0.35">
      <c r="A1815" s="470">
        <v>1814</v>
      </c>
      <c r="B1815" s="470">
        <v>0</v>
      </c>
      <c r="C1815" s="470">
        <v>1</v>
      </c>
    </row>
    <row r="1816" spans="1:3" x14ac:dyDescent="0.35">
      <c r="A1816" s="470">
        <v>1815</v>
      </c>
      <c r="B1816" s="470">
        <v>0</v>
      </c>
      <c r="C1816" s="470">
        <v>1</v>
      </c>
    </row>
    <row r="1817" spans="1:3" x14ac:dyDescent="0.35">
      <c r="A1817" s="470">
        <v>1816</v>
      </c>
      <c r="B1817" s="470">
        <v>0</v>
      </c>
      <c r="C1817" s="470">
        <v>1</v>
      </c>
    </row>
    <row r="1818" spans="1:3" x14ac:dyDescent="0.35">
      <c r="A1818" s="470">
        <v>1817</v>
      </c>
      <c r="B1818" s="470">
        <v>0</v>
      </c>
      <c r="C1818" s="470">
        <v>1</v>
      </c>
    </row>
    <row r="1819" spans="1:3" x14ac:dyDescent="0.35">
      <c r="A1819" s="470">
        <v>1818</v>
      </c>
      <c r="B1819" s="470">
        <v>0</v>
      </c>
      <c r="C1819" s="470">
        <v>1</v>
      </c>
    </row>
    <row r="1820" spans="1:3" x14ac:dyDescent="0.35">
      <c r="A1820" s="470">
        <v>1819</v>
      </c>
      <c r="B1820" s="470">
        <v>0</v>
      </c>
      <c r="C1820" s="470">
        <v>1</v>
      </c>
    </row>
    <row r="1821" spans="1:3" x14ac:dyDescent="0.35">
      <c r="A1821" s="470">
        <v>1820</v>
      </c>
      <c r="B1821" s="470">
        <v>0</v>
      </c>
      <c r="C1821" s="470">
        <v>1</v>
      </c>
    </row>
    <row r="1822" spans="1:3" x14ac:dyDescent="0.35">
      <c r="A1822" s="470">
        <v>1821</v>
      </c>
      <c r="B1822" s="470">
        <v>0</v>
      </c>
      <c r="C1822" s="470">
        <v>1</v>
      </c>
    </row>
    <row r="1823" spans="1:3" x14ac:dyDescent="0.35">
      <c r="A1823" s="470">
        <v>1822</v>
      </c>
      <c r="B1823" s="470">
        <v>0</v>
      </c>
      <c r="C1823" s="470">
        <v>1</v>
      </c>
    </row>
    <row r="1824" spans="1:3" x14ac:dyDescent="0.35">
      <c r="A1824" s="470">
        <v>1823</v>
      </c>
      <c r="B1824" s="470">
        <v>0</v>
      </c>
      <c r="C1824" s="470">
        <v>1</v>
      </c>
    </row>
    <row r="1825" spans="1:3" x14ac:dyDescent="0.35">
      <c r="A1825" s="470">
        <v>1824</v>
      </c>
      <c r="B1825" s="470">
        <v>0</v>
      </c>
      <c r="C1825" s="470">
        <v>1</v>
      </c>
    </row>
    <row r="1826" spans="1:3" x14ac:dyDescent="0.35">
      <c r="A1826" s="470">
        <v>1825</v>
      </c>
      <c r="B1826" s="470">
        <v>0</v>
      </c>
      <c r="C1826" s="470">
        <v>1</v>
      </c>
    </row>
    <row r="1827" spans="1:3" x14ac:dyDescent="0.35">
      <c r="A1827" s="470">
        <v>1826</v>
      </c>
      <c r="B1827" s="470">
        <v>0</v>
      </c>
      <c r="C1827" s="470">
        <v>1</v>
      </c>
    </row>
    <row r="1828" spans="1:3" x14ac:dyDescent="0.35">
      <c r="A1828" s="470">
        <v>1827</v>
      </c>
      <c r="B1828" s="470">
        <v>0</v>
      </c>
      <c r="C1828" s="470">
        <v>1</v>
      </c>
    </row>
    <row r="1829" spans="1:3" x14ac:dyDescent="0.35">
      <c r="A1829" s="470">
        <v>1828</v>
      </c>
      <c r="B1829" s="470">
        <v>0</v>
      </c>
      <c r="C1829" s="470">
        <v>1</v>
      </c>
    </row>
    <row r="1830" spans="1:3" x14ac:dyDescent="0.35">
      <c r="A1830" s="470">
        <v>1829</v>
      </c>
      <c r="B1830" s="470">
        <v>0</v>
      </c>
      <c r="C1830" s="470">
        <v>1</v>
      </c>
    </row>
    <row r="1831" spans="1:3" x14ac:dyDescent="0.35">
      <c r="A1831" s="470">
        <v>1830</v>
      </c>
      <c r="B1831" s="470">
        <v>0</v>
      </c>
      <c r="C1831" s="470">
        <v>1</v>
      </c>
    </row>
    <row r="1832" spans="1:3" x14ac:dyDescent="0.35">
      <c r="A1832" s="470">
        <v>1831</v>
      </c>
      <c r="B1832" s="470">
        <v>0</v>
      </c>
      <c r="C1832" s="470">
        <v>1</v>
      </c>
    </row>
    <row r="1833" spans="1:3" x14ac:dyDescent="0.35">
      <c r="A1833" s="470">
        <v>1832</v>
      </c>
      <c r="B1833" s="470">
        <v>0</v>
      </c>
      <c r="C1833" s="470">
        <v>1</v>
      </c>
    </row>
    <row r="1834" spans="1:3" x14ac:dyDescent="0.35">
      <c r="A1834" s="470">
        <v>1833</v>
      </c>
      <c r="B1834" s="470">
        <v>0</v>
      </c>
      <c r="C1834" s="470">
        <v>1</v>
      </c>
    </row>
    <row r="1835" spans="1:3" x14ac:dyDescent="0.35">
      <c r="A1835" s="470">
        <v>1834</v>
      </c>
      <c r="B1835" s="470">
        <v>0</v>
      </c>
      <c r="C1835" s="470">
        <v>1</v>
      </c>
    </row>
    <row r="1836" spans="1:3" x14ac:dyDescent="0.35">
      <c r="A1836" s="470">
        <v>1835</v>
      </c>
      <c r="B1836" s="470">
        <v>0</v>
      </c>
      <c r="C1836" s="470">
        <v>1</v>
      </c>
    </row>
    <row r="1837" spans="1:3" x14ac:dyDescent="0.35">
      <c r="A1837" s="470">
        <v>1836</v>
      </c>
      <c r="B1837" s="470">
        <v>0</v>
      </c>
      <c r="C1837" s="470">
        <v>1</v>
      </c>
    </row>
    <row r="1838" spans="1:3" x14ac:dyDescent="0.35">
      <c r="A1838" s="470">
        <v>1837</v>
      </c>
      <c r="B1838" s="470">
        <v>0</v>
      </c>
      <c r="C1838" s="470">
        <v>1</v>
      </c>
    </row>
    <row r="1839" spans="1:3" x14ac:dyDescent="0.35">
      <c r="A1839" s="470">
        <v>1838</v>
      </c>
      <c r="B1839" s="470">
        <v>0</v>
      </c>
      <c r="C1839" s="470">
        <v>1</v>
      </c>
    </row>
    <row r="1840" spans="1:3" x14ac:dyDescent="0.35">
      <c r="A1840" s="470">
        <v>1839</v>
      </c>
      <c r="B1840" s="470">
        <v>0</v>
      </c>
      <c r="C1840" s="470">
        <v>1</v>
      </c>
    </row>
    <row r="1841" spans="1:3" x14ac:dyDescent="0.35">
      <c r="A1841" s="470">
        <v>1840</v>
      </c>
      <c r="B1841" s="470">
        <v>0</v>
      </c>
      <c r="C1841" s="470">
        <v>1</v>
      </c>
    </row>
    <row r="1842" spans="1:3" x14ac:dyDescent="0.35">
      <c r="A1842" s="470">
        <v>1841</v>
      </c>
      <c r="B1842" s="470">
        <v>0</v>
      </c>
      <c r="C1842" s="470">
        <v>1</v>
      </c>
    </row>
    <row r="1843" spans="1:3" x14ac:dyDescent="0.35">
      <c r="A1843" s="470">
        <v>1842</v>
      </c>
      <c r="B1843" s="470">
        <v>0</v>
      </c>
      <c r="C1843" s="470">
        <v>1</v>
      </c>
    </row>
    <row r="1844" spans="1:3" x14ac:dyDescent="0.35">
      <c r="A1844" s="470">
        <v>1843</v>
      </c>
      <c r="B1844" s="470">
        <v>0</v>
      </c>
      <c r="C1844" s="470">
        <v>1</v>
      </c>
    </row>
    <row r="1845" spans="1:3" x14ac:dyDescent="0.35">
      <c r="A1845" s="470">
        <v>1844</v>
      </c>
      <c r="B1845" s="470">
        <v>0</v>
      </c>
      <c r="C1845" s="470">
        <v>1</v>
      </c>
    </row>
    <row r="1846" spans="1:3" x14ac:dyDescent="0.35">
      <c r="A1846" s="470">
        <v>1845</v>
      </c>
      <c r="B1846" s="470">
        <v>0</v>
      </c>
      <c r="C1846" s="470">
        <v>1</v>
      </c>
    </row>
    <row r="1847" spans="1:3" x14ac:dyDescent="0.35">
      <c r="A1847" s="470">
        <v>1846</v>
      </c>
      <c r="B1847" s="470">
        <v>0</v>
      </c>
      <c r="C1847" s="470">
        <v>1</v>
      </c>
    </row>
    <row r="1848" spans="1:3" x14ac:dyDescent="0.35">
      <c r="A1848" s="470">
        <v>1847</v>
      </c>
      <c r="B1848" s="470">
        <v>0</v>
      </c>
      <c r="C1848" s="470">
        <v>1</v>
      </c>
    </row>
    <row r="1849" spans="1:3" x14ac:dyDescent="0.35">
      <c r="A1849" s="470">
        <v>1848</v>
      </c>
      <c r="B1849" s="470">
        <v>0</v>
      </c>
      <c r="C1849" s="470">
        <v>1</v>
      </c>
    </row>
    <row r="1850" spans="1:3" x14ac:dyDescent="0.35">
      <c r="A1850" s="470">
        <v>1849</v>
      </c>
      <c r="B1850" s="470">
        <v>0</v>
      </c>
      <c r="C1850" s="470">
        <v>1</v>
      </c>
    </row>
    <row r="1851" spans="1:3" x14ac:dyDescent="0.35">
      <c r="A1851" s="470">
        <v>1850</v>
      </c>
      <c r="B1851" s="470">
        <v>0</v>
      </c>
      <c r="C1851" s="470">
        <v>1</v>
      </c>
    </row>
    <row r="1852" spans="1:3" x14ac:dyDescent="0.35">
      <c r="A1852" s="470">
        <v>1851</v>
      </c>
      <c r="B1852" s="470">
        <v>0</v>
      </c>
      <c r="C1852" s="470">
        <v>1</v>
      </c>
    </row>
    <row r="1853" spans="1:3" x14ac:dyDescent="0.35">
      <c r="A1853" s="470">
        <v>1852</v>
      </c>
      <c r="B1853" s="470">
        <v>0</v>
      </c>
      <c r="C1853" s="470">
        <v>1</v>
      </c>
    </row>
    <row r="1854" spans="1:3" x14ac:dyDescent="0.35">
      <c r="A1854" s="470">
        <v>1853</v>
      </c>
      <c r="B1854" s="470">
        <v>0</v>
      </c>
      <c r="C1854" s="470">
        <v>1</v>
      </c>
    </row>
    <row r="1855" spans="1:3" x14ac:dyDescent="0.35">
      <c r="A1855" s="470">
        <v>1854</v>
      </c>
      <c r="B1855" s="470">
        <v>0</v>
      </c>
      <c r="C1855" s="470">
        <v>1</v>
      </c>
    </row>
    <row r="1856" spans="1:3" x14ac:dyDescent="0.35">
      <c r="A1856" s="470">
        <v>1855</v>
      </c>
      <c r="B1856" s="470">
        <v>0</v>
      </c>
      <c r="C1856" s="470">
        <v>1</v>
      </c>
    </row>
    <row r="1857" spans="1:3" x14ac:dyDescent="0.35">
      <c r="A1857" s="470">
        <v>1856</v>
      </c>
      <c r="B1857" s="470">
        <v>0</v>
      </c>
      <c r="C1857" s="470">
        <v>1</v>
      </c>
    </row>
    <row r="1858" spans="1:3" x14ac:dyDescent="0.35">
      <c r="A1858" s="470">
        <v>1857</v>
      </c>
      <c r="B1858" s="470">
        <v>0</v>
      </c>
      <c r="C1858" s="470">
        <v>1</v>
      </c>
    </row>
    <row r="1859" spans="1:3" x14ac:dyDescent="0.35">
      <c r="A1859" s="470">
        <v>1858</v>
      </c>
      <c r="B1859" s="470">
        <v>0</v>
      </c>
      <c r="C1859" s="470">
        <v>1</v>
      </c>
    </row>
    <row r="1860" spans="1:3" x14ac:dyDescent="0.35">
      <c r="A1860" s="470">
        <v>1859</v>
      </c>
      <c r="B1860" s="470">
        <v>0</v>
      </c>
      <c r="C1860" s="470">
        <v>1</v>
      </c>
    </row>
    <row r="1861" spans="1:3" x14ac:dyDescent="0.35">
      <c r="A1861" s="470">
        <v>1860</v>
      </c>
      <c r="B1861" s="470">
        <v>0</v>
      </c>
      <c r="C1861" s="470">
        <v>1</v>
      </c>
    </row>
    <row r="1862" spans="1:3" x14ac:dyDescent="0.35">
      <c r="A1862" s="470">
        <v>1861</v>
      </c>
      <c r="B1862" s="470">
        <v>0</v>
      </c>
      <c r="C1862" s="470">
        <v>1</v>
      </c>
    </row>
    <row r="1863" spans="1:3" x14ac:dyDescent="0.35">
      <c r="A1863" s="470">
        <v>1862</v>
      </c>
      <c r="B1863" s="470">
        <v>0</v>
      </c>
      <c r="C1863" s="470">
        <v>1</v>
      </c>
    </row>
    <row r="1864" spans="1:3" x14ac:dyDescent="0.35">
      <c r="A1864" s="470">
        <v>1863</v>
      </c>
      <c r="B1864" s="470">
        <v>0</v>
      </c>
      <c r="C1864" s="470">
        <v>1</v>
      </c>
    </row>
    <row r="1865" spans="1:3" x14ac:dyDescent="0.35">
      <c r="A1865" s="470">
        <v>1864</v>
      </c>
      <c r="B1865" s="470">
        <v>0</v>
      </c>
      <c r="C1865" s="470">
        <v>1</v>
      </c>
    </row>
    <row r="1866" spans="1:3" x14ac:dyDescent="0.35">
      <c r="A1866" s="470">
        <v>1865</v>
      </c>
      <c r="B1866" s="470">
        <v>0</v>
      </c>
      <c r="C1866" s="470">
        <v>1</v>
      </c>
    </row>
    <row r="1867" spans="1:3" x14ac:dyDescent="0.35">
      <c r="A1867" s="470">
        <v>1866</v>
      </c>
      <c r="B1867" s="470">
        <v>0</v>
      </c>
      <c r="C1867" s="470">
        <v>1</v>
      </c>
    </row>
    <row r="1868" spans="1:3" x14ac:dyDescent="0.35">
      <c r="A1868" s="470">
        <v>1867</v>
      </c>
      <c r="B1868" s="470">
        <v>0</v>
      </c>
      <c r="C1868" s="470">
        <v>1</v>
      </c>
    </row>
    <row r="1869" spans="1:3" x14ac:dyDescent="0.35">
      <c r="A1869" s="470">
        <v>1868</v>
      </c>
      <c r="B1869" s="470">
        <v>0</v>
      </c>
      <c r="C1869" s="470">
        <v>1</v>
      </c>
    </row>
    <row r="1870" spans="1:3" x14ac:dyDescent="0.35">
      <c r="A1870" s="470">
        <v>1869</v>
      </c>
      <c r="B1870" s="470">
        <v>0</v>
      </c>
      <c r="C1870" s="470">
        <v>1</v>
      </c>
    </row>
    <row r="1871" spans="1:3" x14ac:dyDescent="0.35">
      <c r="A1871" s="470">
        <v>1870</v>
      </c>
      <c r="B1871" s="470">
        <v>0</v>
      </c>
      <c r="C1871" s="470">
        <v>1</v>
      </c>
    </row>
    <row r="1872" spans="1:3" x14ac:dyDescent="0.35">
      <c r="A1872" s="470">
        <v>1871</v>
      </c>
      <c r="B1872" s="470">
        <v>0</v>
      </c>
      <c r="C1872" s="470">
        <v>1</v>
      </c>
    </row>
    <row r="1873" spans="1:3" x14ac:dyDescent="0.35">
      <c r="A1873" s="470">
        <v>1872</v>
      </c>
      <c r="B1873" s="470">
        <v>0</v>
      </c>
      <c r="C1873" s="470">
        <v>1</v>
      </c>
    </row>
    <row r="1874" spans="1:3" x14ac:dyDescent="0.35">
      <c r="A1874" s="470">
        <v>1873</v>
      </c>
      <c r="B1874" s="470">
        <v>0</v>
      </c>
      <c r="C1874" s="470">
        <v>1</v>
      </c>
    </row>
    <row r="1875" spans="1:3" x14ac:dyDescent="0.35">
      <c r="A1875" s="470">
        <v>1874</v>
      </c>
      <c r="B1875" s="470">
        <v>0</v>
      </c>
      <c r="C1875" s="470">
        <v>1</v>
      </c>
    </row>
    <row r="1876" spans="1:3" x14ac:dyDescent="0.35">
      <c r="A1876" s="470">
        <v>1875</v>
      </c>
      <c r="B1876" s="470">
        <v>0</v>
      </c>
      <c r="C1876" s="470">
        <v>1</v>
      </c>
    </row>
    <row r="1877" spans="1:3" x14ac:dyDescent="0.35">
      <c r="A1877" s="470">
        <v>1876</v>
      </c>
      <c r="B1877" s="470">
        <v>0</v>
      </c>
      <c r="C1877" s="470">
        <v>1</v>
      </c>
    </row>
    <row r="1878" spans="1:3" x14ac:dyDescent="0.35">
      <c r="A1878" s="470">
        <v>1877</v>
      </c>
      <c r="B1878" s="470">
        <v>0</v>
      </c>
      <c r="C1878" s="470">
        <v>1</v>
      </c>
    </row>
    <row r="1879" spans="1:3" x14ac:dyDescent="0.35">
      <c r="A1879" s="470">
        <v>1878</v>
      </c>
      <c r="B1879" s="470">
        <v>0</v>
      </c>
      <c r="C1879" s="470">
        <v>1</v>
      </c>
    </row>
    <row r="1880" spans="1:3" x14ac:dyDescent="0.35">
      <c r="A1880" s="470">
        <v>1879</v>
      </c>
      <c r="B1880" s="470">
        <v>0</v>
      </c>
      <c r="C1880" s="470">
        <v>1</v>
      </c>
    </row>
    <row r="1881" spans="1:3" x14ac:dyDescent="0.35">
      <c r="A1881" s="470">
        <v>1880</v>
      </c>
      <c r="B1881" s="470">
        <v>0</v>
      </c>
      <c r="C1881" s="470">
        <v>1</v>
      </c>
    </row>
    <row r="1882" spans="1:3" x14ac:dyDescent="0.35">
      <c r="A1882" s="470">
        <v>1881</v>
      </c>
      <c r="B1882" s="470">
        <v>0</v>
      </c>
      <c r="C1882" s="470">
        <v>1</v>
      </c>
    </row>
    <row r="1883" spans="1:3" x14ac:dyDescent="0.35">
      <c r="A1883" s="470">
        <v>1882</v>
      </c>
      <c r="B1883" s="470">
        <v>0</v>
      </c>
      <c r="C1883" s="470">
        <v>1</v>
      </c>
    </row>
    <row r="1884" spans="1:3" x14ac:dyDescent="0.35">
      <c r="A1884" s="470">
        <v>1883</v>
      </c>
      <c r="B1884" s="470">
        <v>0</v>
      </c>
      <c r="C1884" s="470">
        <v>1</v>
      </c>
    </row>
    <row r="1885" spans="1:3" x14ac:dyDescent="0.35">
      <c r="A1885" s="470">
        <v>1884</v>
      </c>
      <c r="B1885" s="470">
        <v>0</v>
      </c>
      <c r="C1885" s="470">
        <v>1</v>
      </c>
    </row>
    <row r="1886" spans="1:3" x14ac:dyDescent="0.35">
      <c r="A1886" s="470">
        <v>1885</v>
      </c>
      <c r="B1886" s="470">
        <v>0</v>
      </c>
      <c r="C1886" s="470">
        <v>1</v>
      </c>
    </row>
    <row r="1887" spans="1:3" x14ac:dyDescent="0.35">
      <c r="A1887" s="470">
        <v>1886</v>
      </c>
      <c r="B1887" s="470">
        <v>0</v>
      </c>
      <c r="C1887" s="470">
        <v>1</v>
      </c>
    </row>
    <row r="1888" spans="1:3" x14ac:dyDescent="0.35">
      <c r="A1888" s="470">
        <v>1887</v>
      </c>
      <c r="B1888" s="470">
        <v>0</v>
      </c>
      <c r="C1888" s="470">
        <v>1</v>
      </c>
    </row>
    <row r="1889" spans="1:3" x14ac:dyDescent="0.35">
      <c r="A1889" s="470">
        <v>1888</v>
      </c>
      <c r="B1889" s="470">
        <v>0</v>
      </c>
      <c r="C1889" s="470">
        <v>1</v>
      </c>
    </row>
    <row r="1890" spans="1:3" x14ac:dyDescent="0.35">
      <c r="A1890" s="470">
        <v>1889</v>
      </c>
      <c r="B1890" s="470">
        <v>0</v>
      </c>
      <c r="C1890" s="470">
        <v>1</v>
      </c>
    </row>
    <row r="1891" spans="1:3" x14ac:dyDescent="0.35">
      <c r="A1891" s="470">
        <v>1890</v>
      </c>
      <c r="B1891" s="470">
        <v>0</v>
      </c>
      <c r="C1891" s="470">
        <v>1</v>
      </c>
    </row>
    <row r="1892" spans="1:3" x14ac:dyDescent="0.35">
      <c r="A1892" s="470">
        <v>1891</v>
      </c>
      <c r="B1892" s="470">
        <v>0</v>
      </c>
      <c r="C1892" s="470">
        <v>1</v>
      </c>
    </row>
    <row r="1893" spans="1:3" x14ac:dyDescent="0.35">
      <c r="A1893" s="470">
        <v>1892</v>
      </c>
      <c r="B1893" s="470">
        <v>0</v>
      </c>
      <c r="C1893" s="470">
        <v>1</v>
      </c>
    </row>
    <row r="1894" spans="1:3" x14ac:dyDescent="0.35">
      <c r="A1894" s="470">
        <v>1893</v>
      </c>
      <c r="B1894" s="470">
        <v>0</v>
      </c>
      <c r="C1894" s="470">
        <v>1</v>
      </c>
    </row>
    <row r="1895" spans="1:3" x14ac:dyDescent="0.35">
      <c r="A1895" s="470">
        <v>1894</v>
      </c>
      <c r="B1895" s="470">
        <v>0</v>
      </c>
      <c r="C1895" s="470">
        <v>1</v>
      </c>
    </row>
    <row r="1896" spans="1:3" x14ac:dyDescent="0.35">
      <c r="A1896" s="470">
        <v>1895</v>
      </c>
      <c r="B1896" s="470">
        <v>0</v>
      </c>
      <c r="C1896" s="470">
        <v>1</v>
      </c>
    </row>
    <row r="1897" spans="1:3" x14ac:dyDescent="0.35">
      <c r="A1897" s="470">
        <v>1896</v>
      </c>
      <c r="B1897" s="470">
        <v>0</v>
      </c>
      <c r="C1897" s="470">
        <v>1</v>
      </c>
    </row>
    <row r="1898" spans="1:3" x14ac:dyDescent="0.35">
      <c r="A1898" s="470">
        <v>1897</v>
      </c>
      <c r="B1898" s="470">
        <v>0</v>
      </c>
      <c r="C1898" s="470">
        <v>1</v>
      </c>
    </row>
    <row r="1899" spans="1:3" x14ac:dyDescent="0.35">
      <c r="A1899" s="470">
        <v>1898</v>
      </c>
      <c r="B1899" s="470">
        <v>0</v>
      </c>
      <c r="C1899" s="470">
        <v>1</v>
      </c>
    </row>
    <row r="1900" spans="1:3" x14ac:dyDescent="0.35">
      <c r="A1900" s="470">
        <v>1899</v>
      </c>
      <c r="B1900" s="470">
        <v>0</v>
      </c>
      <c r="C1900" s="470">
        <v>1</v>
      </c>
    </row>
    <row r="1901" spans="1:3" x14ac:dyDescent="0.35">
      <c r="A1901" s="470">
        <v>1900</v>
      </c>
      <c r="B1901" s="470">
        <v>0</v>
      </c>
      <c r="C1901" s="470">
        <v>1</v>
      </c>
    </row>
    <row r="1902" spans="1:3" x14ac:dyDescent="0.35">
      <c r="A1902" s="470">
        <v>1901</v>
      </c>
      <c r="B1902" s="470">
        <v>0</v>
      </c>
      <c r="C1902" s="470">
        <v>1</v>
      </c>
    </row>
    <row r="1903" spans="1:3" x14ac:dyDescent="0.35">
      <c r="A1903" s="470">
        <v>1902</v>
      </c>
      <c r="B1903" s="470">
        <v>0</v>
      </c>
      <c r="C1903" s="470">
        <v>1</v>
      </c>
    </row>
    <row r="1904" spans="1:3" x14ac:dyDescent="0.35">
      <c r="A1904" s="470">
        <v>1903</v>
      </c>
      <c r="B1904" s="470">
        <v>0</v>
      </c>
      <c r="C1904" s="470">
        <v>1</v>
      </c>
    </row>
    <row r="1905" spans="1:3" x14ac:dyDescent="0.35">
      <c r="A1905" s="470">
        <v>1904</v>
      </c>
      <c r="B1905" s="470">
        <v>0</v>
      </c>
      <c r="C1905" s="470">
        <v>1</v>
      </c>
    </row>
    <row r="1906" spans="1:3" x14ac:dyDescent="0.35">
      <c r="A1906" s="470">
        <v>1905</v>
      </c>
      <c r="B1906" s="470">
        <v>0</v>
      </c>
      <c r="C1906" s="470">
        <v>1</v>
      </c>
    </row>
    <row r="1907" spans="1:3" x14ac:dyDescent="0.35">
      <c r="A1907" s="470">
        <v>1906</v>
      </c>
      <c r="B1907" s="470">
        <v>0</v>
      </c>
      <c r="C1907" s="470">
        <v>1</v>
      </c>
    </row>
    <row r="1908" spans="1:3" x14ac:dyDescent="0.35">
      <c r="A1908" s="470">
        <v>1907</v>
      </c>
      <c r="B1908" s="470">
        <v>0</v>
      </c>
      <c r="C1908" s="470">
        <v>0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CG121"/>
  <sheetViews>
    <sheetView topLeftCell="BE1" zoomScale="60" zoomScaleNormal="60" workbookViewId="0">
      <selection activeCell="CB5" sqref="CB5"/>
    </sheetView>
  </sheetViews>
  <sheetFormatPr baseColWidth="10" defaultColWidth="11.46484375" defaultRowHeight="12.75" x14ac:dyDescent="0.35"/>
  <cols>
    <col min="1" max="1" width="6.53125" style="368" customWidth="1"/>
    <col min="2" max="12" width="11.46484375" style="368"/>
    <col min="13" max="13" width="4.53125" style="368" customWidth="1"/>
    <col min="14" max="14" width="7" style="368" customWidth="1"/>
    <col min="15" max="17" width="11.46484375" style="368" customWidth="1"/>
    <col min="18" max="25" width="11.46484375" style="368"/>
    <col min="26" max="26" width="3.46484375" style="471" customWidth="1"/>
    <col min="27" max="33" width="11.46484375" style="368"/>
    <col min="34" max="37" width="11.53125" style="368" bestFit="1" customWidth="1"/>
    <col min="38" max="38" width="14.46484375" style="368" bestFit="1" customWidth="1"/>
    <col min="39" max="39" width="4.19921875" style="368" customWidth="1"/>
    <col min="40" max="50" width="11.53125" style="368" bestFit="1" customWidth="1"/>
    <col min="51" max="51" width="14.46484375" style="368" bestFit="1" customWidth="1"/>
    <col min="52" max="52" width="3.53125" style="471" customWidth="1"/>
    <col min="53" max="53" width="4" style="368" bestFit="1" customWidth="1"/>
    <col min="54" max="58" width="11.53125" style="368" bestFit="1" customWidth="1"/>
    <col min="59" max="64" width="11.46484375" style="368"/>
    <col min="65" max="65" width="4.46484375" style="368" customWidth="1"/>
    <col min="66" max="66" width="4" style="368" bestFit="1" customWidth="1"/>
    <col min="67" max="76" width="11.46484375" style="368"/>
    <col min="77" max="77" width="14.46484375" style="368" customWidth="1"/>
    <col min="78" max="78" width="5.53125" style="368" customWidth="1"/>
    <col min="79" max="80" width="11.46484375" style="368"/>
    <col min="81" max="81" width="13.53125" style="368" customWidth="1"/>
    <col min="82" max="82" width="2" style="368" customWidth="1"/>
    <col min="83" max="16384" width="11.46484375" style="368"/>
  </cols>
  <sheetData>
    <row r="1" spans="1:85" ht="24" customHeight="1" thickBot="1" x14ac:dyDescent="0.45">
      <c r="C1" s="374" t="s">
        <v>155</v>
      </c>
      <c r="D1" s="374"/>
      <c r="AA1" s="470" t="s">
        <v>156</v>
      </c>
      <c r="AC1" s="470" t="s">
        <v>157</v>
      </c>
      <c r="AD1" s="368">
        <f>MAX(AF1,AI1)</f>
        <v>69.453881327018095</v>
      </c>
      <c r="AE1" s="472" t="s">
        <v>158</v>
      </c>
      <c r="AF1" s="473">
        <f>MAX(MAX(AB4:AL23),ABS(MIN(AB4:AL23)))</f>
        <v>69.453881327018095</v>
      </c>
      <c r="AH1" s="472" t="s">
        <v>159</v>
      </c>
      <c r="AI1" s="473">
        <f>MAX(MAX(AO4:AY23),ABS(MIN(AO4:AY23)))</f>
        <v>45.2960095610987</v>
      </c>
      <c r="BB1" s="470" t="s">
        <v>160</v>
      </c>
      <c r="BE1" s="474" t="s">
        <v>161</v>
      </c>
      <c r="BF1" s="441">
        <f>Knoten!AF19</f>
        <v>4.1068510258353813E-2</v>
      </c>
      <c r="BH1" s="474" t="s">
        <v>162</v>
      </c>
      <c r="BI1" s="430">
        <f>(MAX(BB4:BL43)+MIN(BB4:BL43))/2</f>
        <v>-2.9261837188805657</v>
      </c>
      <c r="BJ1" s="475" t="s">
        <v>163</v>
      </c>
      <c r="BK1" s="430">
        <f>(MAX(BB4:BL43)-MIN(BB4:BL43))/2</f>
        <v>10.073816281119434</v>
      </c>
      <c r="BQ1" s="474" t="s">
        <v>164</v>
      </c>
      <c r="BR1" s="430">
        <f>(MAX(BO4:BY43)+MIN(BO4:BY43))/2</f>
        <v>6.9880183338762336E-2</v>
      </c>
      <c r="BS1" s="474" t="s">
        <v>165</v>
      </c>
      <c r="BT1" s="430">
        <f>(MAX(BO4:BY43)-MIN(BO4:BY43))/2</f>
        <v>3.9301198166612377</v>
      </c>
      <c r="BU1" s="475" t="s">
        <v>122</v>
      </c>
      <c r="BV1" s="430">
        <f>SQRT(BK1^2+BT1^2)</f>
        <v>10.813307368195003</v>
      </c>
      <c r="BZ1" s="376"/>
      <c r="CC1" s="622" t="s">
        <v>166</v>
      </c>
      <c r="CD1" s="623"/>
      <c r="CE1" s="624"/>
    </row>
    <row r="2" spans="1:85" ht="18.75" customHeight="1" thickBot="1" x14ac:dyDescent="0.45">
      <c r="B2" s="470"/>
      <c r="D2" s="476"/>
      <c r="O2" s="470" t="s">
        <v>167</v>
      </c>
      <c r="BB2" s="368">
        <f>COLUMN(BB5)</f>
        <v>54</v>
      </c>
      <c r="BC2" s="368" t="s">
        <v>168</v>
      </c>
      <c r="BO2" s="368">
        <f>COLUMN(BO5)</f>
        <v>67</v>
      </c>
      <c r="BP2" s="368" t="s">
        <v>168</v>
      </c>
      <c r="BZ2" s="376"/>
      <c r="CA2" s="625" t="s">
        <v>42</v>
      </c>
      <c r="CB2" s="626"/>
      <c r="CC2" s="627"/>
      <c r="CD2" s="477"/>
      <c r="CE2" s="625" t="s">
        <v>169</v>
      </c>
      <c r="CF2" s="626"/>
      <c r="CG2" s="627"/>
    </row>
    <row r="3" spans="1:85" ht="13.15" thickBot="1" x14ac:dyDescent="0.4">
      <c r="A3" s="478" t="s">
        <v>13</v>
      </c>
      <c r="B3" s="479">
        <v>0</v>
      </c>
      <c r="C3" s="480">
        <v>0.1</v>
      </c>
      <c r="D3" s="479">
        <v>0.2</v>
      </c>
      <c r="E3" s="480">
        <v>0.3</v>
      </c>
      <c r="F3" s="479">
        <v>0.4</v>
      </c>
      <c r="G3" s="480">
        <v>0.5</v>
      </c>
      <c r="H3" s="479">
        <v>0.6</v>
      </c>
      <c r="I3" s="480">
        <v>0.7</v>
      </c>
      <c r="J3" s="479">
        <v>0.8</v>
      </c>
      <c r="K3" s="480">
        <v>0.9</v>
      </c>
      <c r="L3" s="479">
        <v>1</v>
      </c>
      <c r="N3" s="478" t="s">
        <v>170</v>
      </c>
      <c r="O3" s="479">
        <v>0</v>
      </c>
      <c r="P3" s="480">
        <v>0.1</v>
      </c>
      <c r="Q3" s="479">
        <v>0.2</v>
      </c>
      <c r="R3" s="480">
        <v>0.3</v>
      </c>
      <c r="S3" s="479">
        <v>0.4</v>
      </c>
      <c r="T3" s="480">
        <v>0.5</v>
      </c>
      <c r="U3" s="479">
        <v>0.6</v>
      </c>
      <c r="V3" s="480">
        <v>0.7</v>
      </c>
      <c r="W3" s="479">
        <v>0.8</v>
      </c>
      <c r="X3" s="480">
        <v>0.9</v>
      </c>
      <c r="Y3" s="479">
        <v>1</v>
      </c>
      <c r="AA3" s="481" t="s">
        <v>13</v>
      </c>
      <c r="AB3" s="482">
        <v>0</v>
      </c>
      <c r="AC3" s="429">
        <v>0.1</v>
      </c>
      <c r="AD3" s="483">
        <v>0.2</v>
      </c>
      <c r="AE3" s="429">
        <v>0.3</v>
      </c>
      <c r="AF3" s="483">
        <v>0.4</v>
      </c>
      <c r="AG3" s="429">
        <v>0.5</v>
      </c>
      <c r="AH3" s="483">
        <v>0.6</v>
      </c>
      <c r="AI3" s="429">
        <v>0.7</v>
      </c>
      <c r="AJ3" s="483">
        <v>0.8</v>
      </c>
      <c r="AK3" s="429">
        <v>0.9</v>
      </c>
      <c r="AL3" s="483">
        <v>1</v>
      </c>
      <c r="AN3" s="481" t="s">
        <v>170</v>
      </c>
      <c r="AO3" s="484"/>
      <c r="AP3" s="485"/>
      <c r="AQ3" s="485"/>
      <c r="AR3" s="485"/>
      <c r="AS3" s="485"/>
      <c r="AT3" s="485"/>
      <c r="AU3" s="485"/>
      <c r="AV3" s="485"/>
      <c r="AW3" s="485"/>
      <c r="AX3" s="485"/>
      <c r="AY3" s="486"/>
      <c r="BA3" s="481" t="s">
        <v>13</v>
      </c>
      <c r="BB3" s="484">
        <v>0</v>
      </c>
      <c r="BC3" s="485">
        <v>0.1</v>
      </c>
      <c r="BD3" s="485">
        <v>0.2</v>
      </c>
      <c r="BE3" s="485">
        <v>0.3</v>
      </c>
      <c r="BF3" s="485">
        <v>0.4</v>
      </c>
      <c r="BG3" s="485">
        <v>0.5</v>
      </c>
      <c r="BH3" s="485">
        <v>0.6</v>
      </c>
      <c r="BI3" s="485">
        <v>0.7</v>
      </c>
      <c r="BJ3" s="485">
        <v>0.8</v>
      </c>
      <c r="BK3" s="485">
        <v>0.9</v>
      </c>
      <c r="BL3" s="486">
        <v>1</v>
      </c>
      <c r="BN3" s="481" t="s">
        <v>170</v>
      </c>
      <c r="BO3" s="484">
        <v>0</v>
      </c>
      <c r="BP3" s="485">
        <v>0.1</v>
      </c>
      <c r="BQ3" s="485">
        <v>0.2</v>
      </c>
      <c r="BR3" s="485">
        <v>0.3</v>
      </c>
      <c r="BS3" s="485">
        <v>0.4</v>
      </c>
      <c r="BT3" s="485">
        <v>0.5</v>
      </c>
      <c r="BU3" s="485">
        <v>0.6</v>
      </c>
      <c r="BV3" s="485">
        <v>0.7</v>
      </c>
      <c r="BW3" s="485">
        <v>0.8</v>
      </c>
      <c r="BX3" s="485">
        <v>0.9</v>
      </c>
      <c r="BY3" s="486">
        <v>1</v>
      </c>
      <c r="BZ3" s="487"/>
      <c r="CA3" s="488" t="s">
        <v>162</v>
      </c>
      <c r="CB3" s="489">
        <f>(MAX(Knoten!$C$3:$C$42)+MIN(Knoten!$C$3:$C$42))/2</f>
        <v>-1.5</v>
      </c>
      <c r="CC3" s="490">
        <f>(MAX(Knoten!$C$3:$C$42)-MIN(Knoten!$C$3:$C$42))/2</f>
        <v>11.5</v>
      </c>
      <c r="CD3" s="491"/>
      <c r="CE3" s="488" t="s">
        <v>162</v>
      </c>
      <c r="CF3" s="489">
        <f>PlotData!$BI$1</f>
        <v>-2.9261837188805657</v>
      </c>
      <c r="CG3" s="490"/>
    </row>
    <row r="4" spans="1:85" x14ac:dyDescent="0.35">
      <c r="A4" s="492">
        <v>1</v>
      </c>
      <c r="B4" s="448">
        <v>-13</v>
      </c>
      <c r="C4" s="493">
        <v>-12.4</v>
      </c>
      <c r="D4" s="493">
        <v>-11.8</v>
      </c>
      <c r="E4" s="493">
        <v>-11.200000000000001</v>
      </c>
      <c r="F4" s="493">
        <v>-10.600000000000001</v>
      </c>
      <c r="G4" s="493">
        <v>-10.000000000000002</v>
      </c>
      <c r="H4" s="493">
        <v>-9.4000000000000021</v>
      </c>
      <c r="I4" s="493">
        <v>-8.8000000000000025</v>
      </c>
      <c r="J4" s="493">
        <v>-8.2000000000000028</v>
      </c>
      <c r="K4" s="493">
        <v>-7.6000000000000032</v>
      </c>
      <c r="L4" s="494">
        <v>-7.0000000000000036</v>
      </c>
      <c r="N4" s="492">
        <v>1</v>
      </c>
      <c r="O4" s="448">
        <v>4</v>
      </c>
      <c r="P4" s="493">
        <v>4</v>
      </c>
      <c r="Q4" s="493">
        <v>4</v>
      </c>
      <c r="R4" s="493">
        <v>4</v>
      </c>
      <c r="S4" s="493">
        <v>4</v>
      </c>
      <c r="T4" s="493">
        <v>4</v>
      </c>
      <c r="U4" s="493">
        <v>4</v>
      </c>
      <c r="V4" s="493">
        <v>4</v>
      </c>
      <c r="W4" s="493">
        <v>4</v>
      </c>
      <c r="X4" s="493">
        <v>4</v>
      </c>
      <c r="Y4" s="449">
        <v>4</v>
      </c>
      <c r="AA4" s="495">
        <v>1</v>
      </c>
      <c r="AB4" s="448">
        <f xml:space="preserve"> 0 + ((1 - 0)*0 + 0*0)</f>
        <v>0</v>
      </c>
      <c r="AC4" s="493">
        <f xml:space="preserve"> 0 + ((1 - 0.1)*0 + 0.1*0)</f>
        <v>0</v>
      </c>
      <c r="AD4" s="493">
        <f xml:space="preserve"> 0 + ((1 - 0.2)*0 + 0.2*0)</f>
        <v>0</v>
      </c>
      <c r="AE4" s="493">
        <f xml:space="preserve"> 0 + ((1 - 0.3)*0 + 0.3*0)</f>
        <v>0</v>
      </c>
      <c r="AF4" s="493">
        <f xml:space="preserve"> 0 + ((1 - 0.4)*0 + 0.4*0)</f>
        <v>0</v>
      </c>
      <c r="AG4" s="493">
        <f xml:space="preserve"> 0 + ((1 - 0.5)*0 + 0.5*0)</f>
        <v>0</v>
      </c>
      <c r="AH4" s="493">
        <f xml:space="preserve"> 0 + ((1 - 0.6)*0 + 0.6*0)</f>
        <v>0</v>
      </c>
      <c r="AI4" s="493">
        <f xml:space="preserve"> 0 + ((1 - 0.7)*0 + 0.7*0)</f>
        <v>0</v>
      </c>
      <c r="AJ4" s="493">
        <f xml:space="preserve"> 0 + ((1 - 0.8000001)*0 + 0.8000001*0)</f>
        <v>0</v>
      </c>
      <c r="AK4" s="493">
        <f xml:space="preserve"> 0 + ((1 - 0.9000001)*0 + 0.9000001*0)</f>
        <v>0</v>
      </c>
      <c r="AL4" s="494">
        <f xml:space="preserve"> 0 + ((1 - 1)*0 + 1*0)</f>
        <v>0</v>
      </c>
      <c r="AN4" s="495">
        <v>1</v>
      </c>
      <c r="AO4" s="448">
        <f xml:space="preserve"> 0 + ((1 - 0)*0 + 0*0)</f>
        <v>0</v>
      </c>
      <c r="AP4" s="493">
        <f xml:space="preserve"> -1.50986698536996 + ((1 - 0.1)*0 + 0.1*0)</f>
        <v>-1.50986698536996</v>
      </c>
      <c r="AQ4" s="493">
        <f xml:space="preserve"> -3.01973397073992 + ((1 - 0.2)*0 + 0.2*0)</f>
        <v>-3.01973397073992</v>
      </c>
      <c r="AR4" s="493">
        <f xml:space="preserve"> -4.52960095610989 + ((1 - 0.3)*0 + 0.3*0)</f>
        <v>-4.5296009561098902</v>
      </c>
      <c r="AS4" s="493">
        <f xml:space="preserve"> -6.03946794147985 + ((1 - 0.4)*0 + 0.4*0)</f>
        <v>-6.0394679414798498</v>
      </c>
      <c r="AT4" s="493">
        <f xml:space="preserve"> -7.54933492684981 + ((1 - 0.5)*0 + 0.5*0)</f>
        <v>-7.5493349268498102</v>
      </c>
      <c r="AU4" s="493">
        <f xml:space="preserve"> -9.05920191221977 + ((1 - 0.6)*0 + 0.6*0)</f>
        <v>-9.0592019122197698</v>
      </c>
      <c r="AV4" s="493">
        <f xml:space="preserve"> -10.5690688975897 + ((1 - 0.7)*0 + 0.7*0)</f>
        <v>-10.5690688975897</v>
      </c>
      <c r="AW4" s="493">
        <f xml:space="preserve"> -12.0789358829597 + ((1 - 0.8000001)*0 + 0.8000001*0)</f>
        <v>-12.0789358829597</v>
      </c>
      <c r="AX4" s="493">
        <f xml:space="preserve"> -13.5888028683296 + ((1 - 0.9000001)*0 + 0.9000001*0)</f>
        <v>-13.5888028683296</v>
      </c>
      <c r="AY4" s="449">
        <f xml:space="preserve"> -15.0986698536996 + ((1 - 1)*0 + 1*0)</f>
        <v>-15.098669853699599</v>
      </c>
      <c r="BA4" s="496">
        <v>1</v>
      </c>
      <c r="BB4" s="448">
        <f>IF(ISNUMBER(System!$C4),PlotData!B4+ $BF$1*AB4,$CB$3)</f>
        <v>-13</v>
      </c>
      <c r="BC4" s="493">
        <f>IF(ISNUMBER(System!$C4),PlotData!C4+ $BF$1*AC4,$CB$3)</f>
        <v>-12.4</v>
      </c>
      <c r="BD4" s="493">
        <f>IF(ISNUMBER(System!$C4),PlotData!D4+ $BF$1*AD4,$CB$3)</f>
        <v>-11.8</v>
      </c>
      <c r="BE4" s="493">
        <f>IF(ISNUMBER(System!$C4),PlotData!E4+ $BF$1*AE4,$CB$3)</f>
        <v>-11.200000000000001</v>
      </c>
      <c r="BF4" s="493">
        <f>IF(ISNUMBER(System!$C4),PlotData!F4+ $BF$1*AF4,$CB$3)</f>
        <v>-10.600000000000001</v>
      </c>
      <c r="BG4" s="493">
        <f>IF(ISNUMBER(System!$C4),PlotData!G4+ $BF$1*AG4,$CB$3)</f>
        <v>-10.000000000000002</v>
      </c>
      <c r="BH4" s="493">
        <f>IF(ISNUMBER(System!$C4),PlotData!H4+ $BF$1*AH4,$CB$3)</f>
        <v>-9.4000000000000021</v>
      </c>
      <c r="BI4" s="493">
        <f>IF(ISNUMBER(System!$C4),PlotData!I4+ $BF$1*AI4,$CB$3)</f>
        <v>-8.8000000000000025</v>
      </c>
      <c r="BJ4" s="493">
        <f>IF(ISNUMBER(System!$C4),PlotData!J4+ $BF$1*AJ4,$CB$3)</f>
        <v>-8.2000000000000028</v>
      </c>
      <c r="BK4" s="493">
        <f>IF(ISNUMBER(System!$C4),PlotData!K4+ $BF$1*AK4,$CB$3)</f>
        <v>-7.6000000000000032</v>
      </c>
      <c r="BL4" s="494">
        <f>IF(ISNUMBER(System!$C4),PlotData!L4+ $BF$1*AL4,$CB$3)</f>
        <v>-7.0000000000000036</v>
      </c>
      <c r="BN4" s="496">
        <v>1</v>
      </c>
      <c r="BO4" s="448">
        <f>IF(ISNUMBER(System!$C4),O4+ $BF$1*AO4,$CB$4)</f>
        <v>4</v>
      </c>
      <c r="BP4" s="493">
        <f>IF(ISNUMBER(System!$C4),P4+ $BF$1*AP4,$CB$4)</f>
        <v>3.9379920122225842</v>
      </c>
      <c r="BQ4" s="493">
        <f>IF(ISNUMBER(System!$C4),Q4+ $BF$1*AQ4,$CB$4)</f>
        <v>3.875984024445168</v>
      </c>
      <c r="BR4" s="493">
        <f>IF(ISNUMBER(System!$C4),R4+ $BF$1*AR4,$CB$4)</f>
        <v>3.8139760366677518</v>
      </c>
      <c r="BS4" s="493">
        <f>IF(ISNUMBER(System!$C4),S4+ $BF$1*AS4,$CB$4)</f>
        <v>3.751968048890336</v>
      </c>
      <c r="BT4" s="493">
        <f>IF(ISNUMBER(System!$C4),T4+ $BF$1*AT4,$CB$4)</f>
        <v>3.6899600611129197</v>
      </c>
      <c r="BU4" s="493">
        <f>IF(ISNUMBER(System!$C4),U4+ $BF$1*AU4,$CB$4)</f>
        <v>3.627952073335504</v>
      </c>
      <c r="BV4" s="493">
        <f>IF(ISNUMBER(System!$C4),V4+ $BF$1*AV4,$CB$4)</f>
        <v>3.5659440855580891</v>
      </c>
      <c r="BW4" s="493">
        <f>IF(ISNUMBER(System!$C4),W4+ $BF$1*AW4,$CB$4)</f>
        <v>3.5039360977806715</v>
      </c>
      <c r="BX4" s="493">
        <f>IF(ISNUMBER(System!$C4),X4+ $BF$1*AX4,$CB$4)</f>
        <v>3.4419281100032579</v>
      </c>
      <c r="BY4" s="449">
        <f>IF(ISNUMBER(System!$C4),Y4+ $BF$1*AY4,$CB$4)</f>
        <v>3.3799201222258404</v>
      </c>
      <c r="BZ4" s="408"/>
      <c r="CA4" s="497" t="s">
        <v>171</v>
      </c>
      <c r="CB4" s="498">
        <f>(MAX(Knoten!$D$3:$D$42)+MIN(Knoten!$D$3:$D$42))/2</f>
        <v>1</v>
      </c>
      <c r="CC4" s="499">
        <f>(MAX(Knoten!$D$3:$D$42)-MIN(Knoten!$D$3:$D$42))/2</f>
        <v>3</v>
      </c>
      <c r="CD4" s="491"/>
      <c r="CE4" s="497" t="s">
        <v>171</v>
      </c>
      <c r="CF4" s="498">
        <f>PlotData!$BR$1</f>
        <v>6.9880183338762336E-2</v>
      </c>
      <c r="CG4" s="499"/>
    </row>
    <row r="5" spans="1:85" x14ac:dyDescent="0.35">
      <c r="A5" s="500">
        <v>2</v>
      </c>
      <c r="B5" s="501">
        <v>-7</v>
      </c>
      <c r="C5" s="473">
        <v>-6.4</v>
      </c>
      <c r="D5" s="473">
        <v>-5.8000000000000007</v>
      </c>
      <c r="E5" s="473">
        <v>-5.2000000000000011</v>
      </c>
      <c r="F5" s="473">
        <v>-4.6000000000000014</v>
      </c>
      <c r="G5" s="473">
        <v>-4.0000000000000018</v>
      </c>
      <c r="H5" s="473">
        <v>-3.4000000000000017</v>
      </c>
      <c r="I5" s="473">
        <v>-2.8000000000000016</v>
      </c>
      <c r="J5" s="473">
        <v>-2.2000000000000015</v>
      </c>
      <c r="K5" s="473">
        <v>-1.6000000000000014</v>
      </c>
      <c r="L5" s="502">
        <v>-1.0000000000000013</v>
      </c>
      <c r="N5" s="500">
        <v>2</v>
      </c>
      <c r="O5" s="501">
        <v>4</v>
      </c>
      <c r="P5" s="473">
        <v>4</v>
      </c>
      <c r="Q5" s="473">
        <v>4</v>
      </c>
      <c r="R5" s="473">
        <v>4</v>
      </c>
      <c r="S5" s="473">
        <v>4</v>
      </c>
      <c r="T5" s="473">
        <v>4</v>
      </c>
      <c r="U5" s="473">
        <v>4</v>
      </c>
      <c r="V5" s="473">
        <v>4</v>
      </c>
      <c r="W5" s="473">
        <v>4</v>
      </c>
      <c r="X5" s="473">
        <v>4</v>
      </c>
      <c r="Y5" s="502">
        <v>4</v>
      </c>
      <c r="AA5" s="503">
        <v>2</v>
      </c>
      <c r="AB5" s="501">
        <f xml:space="preserve"> 0 + ((1 - 0)*0 + 0*0)</f>
        <v>0</v>
      </c>
      <c r="AC5" s="473">
        <f xml:space="preserve"> -2.58343693659846E-15 + ((1 - 0.1)*0 + 0.1*0)</f>
        <v>-2.58343693659846E-15</v>
      </c>
      <c r="AD5" s="473">
        <f xml:space="preserve"> -5.16687387319692E-15 + ((1 - 0.2)*0 + 0.2*0)</f>
        <v>-5.1668738731969199E-15</v>
      </c>
      <c r="AE5" s="473">
        <f xml:space="preserve"> -7.75031080979538E-15 + ((1 - 0.3)*0 + 0.3*0)</f>
        <v>-7.7503108097953799E-15</v>
      </c>
      <c r="AF5" s="473">
        <f xml:space="preserve"> -1.03337477463938E-14 + ((1 - 0.4)*0 + 0.4*0)</f>
        <v>-1.03337477463938E-14</v>
      </c>
      <c r="AG5" s="473">
        <f xml:space="preserve"> -1.29171846829923E-14 + ((1 - 0.5)*0 + 0.5*0)</f>
        <v>-1.29171846829923E-14</v>
      </c>
      <c r="AH5" s="473">
        <f xml:space="preserve"> -1.55006216195908E-14 + ((1 - 0.6)*0 + 0.6*0)</f>
        <v>-1.5500621619590801E-14</v>
      </c>
      <c r="AI5" s="473">
        <f xml:space="preserve"> -1.80840585561892E-14 + ((1 - 0.7)*0 + 0.7*0)</f>
        <v>-1.8084058556189201E-14</v>
      </c>
      <c r="AJ5" s="473">
        <f xml:space="preserve"> -2.06674954927877E-14 + ((1 - 0.8000001)*0 + 0.8000001*0)</f>
        <v>-2.0667495492787699E-14</v>
      </c>
      <c r="AK5" s="473">
        <f xml:space="preserve"> -2.32509324293861E-14 + ((1 - 0.9000001)*0 + 0.9000001*0)</f>
        <v>-2.3250932429386099E-14</v>
      </c>
      <c r="AL5" s="502">
        <f xml:space="preserve"> -2.58343693659846E-14 + ((1 - 1)*0 + 1*0)</f>
        <v>-2.58343693659846E-14</v>
      </c>
      <c r="AN5" s="503">
        <v>2</v>
      </c>
      <c r="AO5" s="501">
        <f xml:space="preserve"> -15.0986698536996 + ((1 - 0)*0 + 0*0)</f>
        <v>-15.098669853699599</v>
      </c>
      <c r="AP5" s="473">
        <f xml:space="preserve"> -16.6085368390696 + ((1 - 0.1)*0 + 0.1*0)</f>
        <v>-16.6085368390696</v>
      </c>
      <c r="AQ5" s="473">
        <f xml:space="preserve"> -18.1184038244395 + ((1 - 0.2)*0 + 0.2*0)</f>
        <v>-18.1184038244395</v>
      </c>
      <c r="AR5" s="473">
        <f xml:space="preserve"> -19.6282708098095 + ((1 - 0.3)*0 + 0.3*0)</f>
        <v>-19.6282708098095</v>
      </c>
      <c r="AS5" s="473">
        <f xml:space="preserve"> -21.1381377951794 + ((1 - 0.4)*0 + 0.4*0)</f>
        <v>-21.1381377951794</v>
      </c>
      <c r="AT5" s="473">
        <f xml:space="preserve"> -22.6480047805494 + ((1 - 0.5)*0 + 0.5*0)</f>
        <v>-22.6480047805494</v>
      </c>
      <c r="AU5" s="473">
        <f xml:space="preserve"> -24.1578717659193 + ((1 - 0.6)*0 + 0.6*0)</f>
        <v>-24.1578717659193</v>
      </c>
      <c r="AV5" s="473">
        <f xml:space="preserve"> -25.6677387512893 + ((1 - 0.7)*0 + 0.7*0)</f>
        <v>-25.667738751289299</v>
      </c>
      <c r="AW5" s="473">
        <f xml:space="preserve"> -27.1776057366593 + ((1 - 0.8000001)*0 + 0.8000001*0)</f>
        <v>-27.177605736659299</v>
      </c>
      <c r="AX5" s="473">
        <f xml:space="preserve"> -28.6874727220292 + ((1 - 0.9000001)*0 + 0.9000001*0)</f>
        <v>-28.687472722029199</v>
      </c>
      <c r="AY5" s="502">
        <f xml:space="preserve"> -30.1973397073992 + ((1 - 1)*0 + 1*0)</f>
        <v>-30.197339707399198</v>
      </c>
      <c r="BA5" s="504">
        <v>2</v>
      </c>
      <c r="BB5" s="501">
        <f>IF(ISNUMBER(System!$C5),PlotData!B5+ $BF$1*AB5,$CB$3)</f>
        <v>-7</v>
      </c>
      <c r="BC5" s="473">
        <f>IF(ISNUMBER(System!$C5),PlotData!C5+ $BF$1*AC5,$CB$3)</f>
        <v>-6.4</v>
      </c>
      <c r="BD5" s="473">
        <f>IF(ISNUMBER(System!$C5),PlotData!D5+ $BF$1*AD5,$CB$3)</f>
        <v>-5.8000000000000007</v>
      </c>
      <c r="BE5" s="473">
        <f>IF(ISNUMBER(System!$C5),PlotData!E5+ $BF$1*AE5,$CB$3)</f>
        <v>-5.2000000000000011</v>
      </c>
      <c r="BF5" s="473">
        <f>IF(ISNUMBER(System!$C5),PlotData!F5+ $BF$1*AF5,$CB$3)</f>
        <v>-4.6000000000000014</v>
      </c>
      <c r="BG5" s="473">
        <f>IF(ISNUMBER(System!$C5),PlotData!G5+ $BF$1*AG5,$CB$3)</f>
        <v>-4.0000000000000027</v>
      </c>
      <c r="BH5" s="473">
        <f>IF(ISNUMBER(System!$C5),PlotData!H5+ $BF$1*AH5,$CB$3)</f>
        <v>-3.4000000000000021</v>
      </c>
      <c r="BI5" s="473">
        <f>IF(ISNUMBER(System!$C5),PlotData!I5+ $BF$1*AI5,$CB$3)</f>
        <v>-2.8000000000000025</v>
      </c>
      <c r="BJ5" s="473">
        <f>IF(ISNUMBER(System!$C5),PlotData!J5+ $BF$1*AJ5,$CB$3)</f>
        <v>-2.2000000000000024</v>
      </c>
      <c r="BK5" s="473">
        <f>IF(ISNUMBER(System!$C5),PlotData!K5+ $BF$1*AK5,$CB$3)</f>
        <v>-1.6000000000000023</v>
      </c>
      <c r="BL5" s="502">
        <f>IF(ISNUMBER(System!$C5),PlotData!L5+ $BF$1*AL5,$CB$3)</f>
        <v>-1.0000000000000024</v>
      </c>
      <c r="BN5" s="504">
        <v>2</v>
      </c>
      <c r="BO5" s="501">
        <f>IF(ISNUMBER(System!$C5),O5+ $BF$1*AO5,$CB$4)</f>
        <v>3.3799201222258404</v>
      </c>
      <c r="BP5" s="473">
        <f>IF(ISNUMBER(System!$C5),P5+ $BF$1*AP5,$CB$4)</f>
        <v>3.3179121344484228</v>
      </c>
      <c r="BQ5" s="473">
        <f>IF(ISNUMBER(System!$C5),Q5+ $BF$1*AQ5,$CB$4)</f>
        <v>3.2559041466710097</v>
      </c>
      <c r="BR5" s="473">
        <f>IF(ISNUMBER(System!$C5),R5+ $BF$1*AR5,$CB$4)</f>
        <v>3.1938961588935917</v>
      </c>
      <c r="BS5" s="473">
        <f>IF(ISNUMBER(System!$C5),S5+ $BF$1*AS5,$CB$4)</f>
        <v>3.1318881711161781</v>
      </c>
      <c r="BT5" s="473">
        <f>IF(ISNUMBER(System!$C5),T5+ $BF$1*AT5,$CB$4)</f>
        <v>3.0698801833387606</v>
      </c>
      <c r="BU5" s="473">
        <f>IF(ISNUMBER(System!$C5),U5+ $BF$1*AU5,$CB$4)</f>
        <v>3.0078721955613474</v>
      </c>
      <c r="BV5" s="473">
        <f>IF(ISNUMBER(System!$C5),V5+ $BF$1*AV5,$CB$4)</f>
        <v>2.9458642077839299</v>
      </c>
      <c r="BW5" s="473">
        <f>IF(ISNUMBER(System!$C5),W5+ $BF$1*AW5,$CB$4)</f>
        <v>2.8838562200065123</v>
      </c>
      <c r="BX5" s="473">
        <f>IF(ISNUMBER(System!$C5),X5+ $BF$1*AX5,$CB$4)</f>
        <v>2.8218482322290988</v>
      </c>
      <c r="BY5" s="502">
        <f>IF(ISNUMBER(System!$C5),Y5+ $BF$1*AY5,$CB$4)</f>
        <v>2.7598402444516812</v>
      </c>
      <c r="CA5" s="497" t="s">
        <v>122</v>
      </c>
      <c r="CB5" s="498">
        <f>SQRT(CC3^2+CC4^2)*CB6</f>
        <v>14.261837188805655</v>
      </c>
      <c r="CC5" s="505"/>
      <c r="CD5" s="491"/>
      <c r="CE5" s="497" t="s">
        <v>122</v>
      </c>
      <c r="CF5" s="498">
        <f>CF6 * PlotData!$BV$1</f>
        <v>10.813307368195003</v>
      </c>
      <c r="CG5" s="499"/>
    </row>
    <row r="6" spans="1:85" x14ac:dyDescent="0.35">
      <c r="A6" s="500">
        <v>3</v>
      </c>
      <c r="B6" s="501">
        <v>-7</v>
      </c>
      <c r="C6" s="473">
        <v>-7</v>
      </c>
      <c r="D6" s="473">
        <v>-7</v>
      </c>
      <c r="E6" s="473">
        <v>-7</v>
      </c>
      <c r="F6" s="473">
        <v>-7</v>
      </c>
      <c r="G6" s="473">
        <v>-7</v>
      </c>
      <c r="H6" s="473">
        <v>-7</v>
      </c>
      <c r="I6" s="473">
        <v>-7</v>
      </c>
      <c r="J6" s="473">
        <v>-7</v>
      </c>
      <c r="K6" s="473">
        <v>-7</v>
      </c>
      <c r="L6" s="502">
        <v>-7</v>
      </c>
      <c r="N6" s="500">
        <v>3</v>
      </c>
      <c r="O6" s="501">
        <v>4</v>
      </c>
      <c r="P6" s="473">
        <v>3.4</v>
      </c>
      <c r="Q6" s="473">
        <v>2.8</v>
      </c>
      <c r="R6" s="473">
        <v>2.1999999999999997</v>
      </c>
      <c r="S6" s="473">
        <v>1.5999999999999996</v>
      </c>
      <c r="T6" s="473">
        <v>0.99999999999999956</v>
      </c>
      <c r="U6" s="473">
        <v>0.39999999999999947</v>
      </c>
      <c r="V6" s="473">
        <v>-0.20000000000000062</v>
      </c>
      <c r="W6" s="473">
        <v>-0.80000000000000071</v>
      </c>
      <c r="X6" s="473">
        <v>-1.4000000000000008</v>
      </c>
      <c r="Y6" s="502">
        <v>-2.0000000000000009</v>
      </c>
      <c r="AA6" s="503">
        <v>3</v>
      </c>
      <c r="AB6" s="501">
        <f xml:space="preserve"> -2.43925436297628E-14 + ((1 - 0)*0 + 0*0)</f>
        <v>-2.4392543629762801E-14</v>
      </c>
      <c r="AC6" s="473">
        <f xml:space="preserve"> -1.50986698536998 + ((1 - 0.1)*0 + 0.1*0)</f>
        <v>-1.50986698536998</v>
      </c>
      <c r="AD6" s="473">
        <f xml:space="preserve"> -3.01973397073994 + ((1 - 0.2)*0 + 0.2*0)</f>
        <v>-3.01973397073994</v>
      </c>
      <c r="AE6" s="473">
        <f xml:space="preserve"> -4.52960095610991 + ((1 - 0.3)*0 + 0.3*0)</f>
        <v>-4.5296009561099098</v>
      </c>
      <c r="AF6" s="473">
        <f xml:space="preserve"> -6.03946794147987 + ((1 - 0.4)*0 + 0.4*0)</f>
        <v>-6.0394679414798702</v>
      </c>
      <c r="AG6" s="473">
        <f xml:space="preserve"> -7.54933492684983 + ((1 - 0.5)*0 + 0.5*0)</f>
        <v>-7.5493349268498298</v>
      </c>
      <c r="AH6" s="473">
        <f xml:space="preserve"> -9.05920191221979 + ((1 - 0.6)*0 + 0.6*0)</f>
        <v>-9.0592019122197893</v>
      </c>
      <c r="AI6" s="473">
        <f xml:space="preserve"> -10.5690688975898 + ((1 - 0.7)*0 + 0.7*0)</f>
        <v>-10.5690688975898</v>
      </c>
      <c r="AJ6" s="473">
        <f xml:space="preserve"> -12.0789358829597 + ((1 - 0.8000001)*0 + 0.8000001*0)</f>
        <v>-12.0789358829597</v>
      </c>
      <c r="AK6" s="473">
        <f xml:space="preserve"> -13.5888028683297 + ((1 - 0.9000001)*0 + 0.9000001*0)</f>
        <v>-13.588802868329701</v>
      </c>
      <c r="AL6" s="502">
        <f xml:space="preserve"> -15.0986698536996 + ((1 - 1)*0 + 1*0)</f>
        <v>-15.098669853699599</v>
      </c>
      <c r="AN6" s="503">
        <v>3</v>
      </c>
      <c r="AO6" s="501">
        <f xml:space="preserve"> -15.0986698536996 + ((1 - 0)*0 + 0*0)</f>
        <v>-15.098669853699599</v>
      </c>
      <c r="AP6" s="473">
        <f xml:space="preserve"> -15.0986698536996 + ((1 - 0.1)*0 + 0.1*0)</f>
        <v>-15.098669853699599</v>
      </c>
      <c r="AQ6" s="473">
        <f xml:space="preserve"> -15.0986698536996 + ((1 - 0.2)*0 + 0.2*0)</f>
        <v>-15.098669853699599</v>
      </c>
      <c r="AR6" s="473">
        <f xml:space="preserve"> -15.0986698536996 + ((1 - 0.3)*0 + 0.3*0)</f>
        <v>-15.098669853699599</v>
      </c>
      <c r="AS6" s="473">
        <f xml:space="preserve"> -15.0986698536996 + ((1 - 0.4)*0 + 0.4*0)</f>
        <v>-15.098669853699599</v>
      </c>
      <c r="AT6" s="473">
        <f xml:space="preserve"> -15.0986698536996 + ((1 - 0.5)*0 + 0.5*0)</f>
        <v>-15.098669853699599</v>
      </c>
      <c r="AU6" s="473">
        <f xml:space="preserve"> -15.0986698536996 + ((1 - 0.6)*0 + 0.6*0)</f>
        <v>-15.098669853699599</v>
      </c>
      <c r="AV6" s="473">
        <f xml:space="preserve"> -15.0986698536996 + ((1 - 0.7)*0 + 0.7*0)</f>
        <v>-15.098669853699599</v>
      </c>
      <c r="AW6" s="473">
        <f xml:space="preserve"> -15.0986698536996 + ((1 - 0.8000001)*0 + 0.8000001*0)</f>
        <v>-15.098669853699599</v>
      </c>
      <c r="AX6" s="473">
        <f xml:space="preserve"> -15.0986698536996 + ((1 - 0.9000001)*0 + 0.9000001*0)</f>
        <v>-15.098669853699599</v>
      </c>
      <c r="AY6" s="502">
        <f xml:space="preserve"> -15.0986698536996 + ((1 - 1)*0 + 1*0)</f>
        <v>-15.098669853699599</v>
      </c>
      <c r="BA6" s="504">
        <v>3</v>
      </c>
      <c r="BB6" s="501">
        <f>IF(ISNUMBER(System!$C6),PlotData!B6+ $BF$1*AB6,$CB$3)</f>
        <v>-7.0000000000000009</v>
      </c>
      <c r="BC6" s="473">
        <f>IF(ISNUMBER(System!$C6),PlotData!C6+ $BF$1*AC6,$CB$3)</f>
        <v>-7.0620079877774167</v>
      </c>
      <c r="BD6" s="473">
        <f>IF(ISNUMBER(System!$C6),PlotData!D6+ $BF$1*AD6,$CB$3)</f>
        <v>-7.1240159755548325</v>
      </c>
      <c r="BE6" s="473">
        <f>IF(ISNUMBER(System!$C6),PlotData!E6+ $BF$1*AE6,$CB$3)</f>
        <v>-7.1860239633322491</v>
      </c>
      <c r="BF6" s="473">
        <f>IF(ISNUMBER(System!$C6),PlotData!F6+ $BF$1*AF6,$CB$3)</f>
        <v>-7.2480319511096649</v>
      </c>
      <c r="BG6" s="473">
        <f>IF(ISNUMBER(System!$C6),PlotData!G6+ $BF$1*AG6,$CB$3)</f>
        <v>-7.3100399388870807</v>
      </c>
      <c r="BH6" s="473">
        <f>IF(ISNUMBER(System!$C6),PlotData!H6+ $BF$1*AH6,$CB$3)</f>
        <v>-7.3720479266644965</v>
      </c>
      <c r="BI6" s="473">
        <f>IF(ISNUMBER(System!$C6),PlotData!I6+ $BF$1*AI6,$CB$3)</f>
        <v>-7.4340559144419149</v>
      </c>
      <c r="BJ6" s="473">
        <f>IF(ISNUMBER(System!$C6),PlotData!J6+ $BF$1*AJ6,$CB$3)</f>
        <v>-7.4960639022193281</v>
      </c>
      <c r="BK6" s="473">
        <f>IF(ISNUMBER(System!$C6),PlotData!K6+ $BF$1*AK6,$CB$3)</f>
        <v>-7.5580718899967465</v>
      </c>
      <c r="BL6" s="502">
        <f>IF(ISNUMBER(System!$C6),PlotData!L6+ $BF$1*AL6,$CB$3)</f>
        <v>-7.6200798777741596</v>
      </c>
      <c r="BN6" s="504">
        <v>3</v>
      </c>
      <c r="BO6" s="501">
        <f>IF(ISNUMBER(System!$C6),O6+ $BF$1*AO6,$CB$4)</f>
        <v>3.3799201222258404</v>
      </c>
      <c r="BP6" s="473">
        <f>IF(ISNUMBER(System!$C6),P6+ $BF$1*AP6,$CB$4)</f>
        <v>2.7799201222258407</v>
      </c>
      <c r="BQ6" s="473">
        <f>IF(ISNUMBER(System!$C6),Q6+ $BF$1*AQ6,$CB$4)</f>
        <v>2.1799201222258402</v>
      </c>
      <c r="BR6" s="473">
        <f>IF(ISNUMBER(System!$C6),R6+ $BF$1*AR6,$CB$4)</f>
        <v>1.5799201222258403</v>
      </c>
      <c r="BS6" s="473">
        <f>IF(ISNUMBER(System!$C6),S6+ $BF$1*AS6,$CB$4)</f>
        <v>0.97992012222584024</v>
      </c>
      <c r="BT6" s="473">
        <f>IF(ISNUMBER(System!$C6),T6+ $BF$1*AT6,$CB$4)</f>
        <v>0.37992012222584015</v>
      </c>
      <c r="BU6" s="473">
        <f>IF(ISNUMBER(System!$C6),U6+ $BF$1*AU6,$CB$4)</f>
        <v>-0.22007987777415994</v>
      </c>
      <c r="BV6" s="473">
        <f>IF(ISNUMBER(System!$C6),V6+ $BF$1*AV6,$CB$4)</f>
        <v>-0.82007987777416003</v>
      </c>
      <c r="BW6" s="473">
        <f>IF(ISNUMBER(System!$C6),W6+ $BF$1*AW6,$CB$4)</f>
        <v>-1.4200798777741601</v>
      </c>
      <c r="BX6" s="473">
        <f>IF(ISNUMBER(System!$C6),X6+ $BF$1*AX6,$CB$4)</f>
        <v>-2.02007987777416</v>
      </c>
      <c r="BY6" s="502">
        <f>IF(ISNUMBER(System!$C6),Y6+ $BF$1*AY6,$CB$4)</f>
        <v>-2.6200798777741605</v>
      </c>
      <c r="CA6" s="497" t="s">
        <v>172</v>
      </c>
      <c r="CB6" s="498">
        <v>1.2</v>
      </c>
      <c r="CC6" s="499"/>
      <c r="CD6" s="491"/>
      <c r="CE6" s="497" t="s">
        <v>172</v>
      </c>
      <c r="CF6" s="498">
        <v>1</v>
      </c>
      <c r="CG6" s="499"/>
    </row>
    <row r="7" spans="1:85" x14ac:dyDescent="0.35">
      <c r="A7" s="500">
        <v>4</v>
      </c>
      <c r="B7" s="501">
        <v>-1</v>
      </c>
      <c r="C7" s="473">
        <v>-1</v>
      </c>
      <c r="D7" s="473">
        <v>-1</v>
      </c>
      <c r="E7" s="473">
        <v>-1</v>
      </c>
      <c r="F7" s="473">
        <v>-1</v>
      </c>
      <c r="G7" s="473">
        <v>-1</v>
      </c>
      <c r="H7" s="473">
        <v>-1</v>
      </c>
      <c r="I7" s="473">
        <v>-1</v>
      </c>
      <c r="J7" s="473">
        <v>-1</v>
      </c>
      <c r="K7" s="473">
        <v>-1</v>
      </c>
      <c r="L7" s="502">
        <v>-1</v>
      </c>
      <c r="N7" s="500">
        <v>4</v>
      </c>
      <c r="O7" s="501">
        <v>4</v>
      </c>
      <c r="P7" s="473">
        <v>3.4</v>
      </c>
      <c r="Q7" s="473">
        <v>2.8</v>
      </c>
      <c r="R7" s="473">
        <v>2.1999999999999997</v>
      </c>
      <c r="S7" s="473">
        <v>1.5999999999999996</v>
      </c>
      <c r="T7" s="473">
        <v>0.99999999999999956</v>
      </c>
      <c r="U7" s="473">
        <v>0.39999999999999947</v>
      </c>
      <c r="V7" s="473">
        <v>-0.20000000000000062</v>
      </c>
      <c r="W7" s="473">
        <v>-0.80000000000000071</v>
      </c>
      <c r="X7" s="473">
        <v>-1.4000000000000008</v>
      </c>
      <c r="Y7" s="502">
        <v>-2.0000000000000009</v>
      </c>
      <c r="AA7" s="503">
        <v>4</v>
      </c>
      <c r="AB7" s="501">
        <f xml:space="preserve"> -7.46194566255102E-14 + ((1 - 0)*0 + 0*0)</f>
        <v>-7.4619456625510201E-14</v>
      </c>
      <c r="AC7" s="473">
        <f xml:space="preserve"> -1.50986698537004 + ((1 - 0.1)*0 + 0.1*0)</f>
        <v>-1.5098669853700399</v>
      </c>
      <c r="AD7" s="473">
        <f xml:space="preserve"> -3.01973397074 + ((1 - 0.2)*0 + 0.2*0)</f>
        <v>-3.0197339707399999</v>
      </c>
      <c r="AE7" s="473">
        <f xml:space="preserve"> -4.52960095610996 + ((1 - 0.3)*0 + 0.3*0)</f>
        <v>-4.5296009561099604</v>
      </c>
      <c r="AF7" s="473">
        <f xml:space="preserve"> -6.03946794147992 + ((1 - 0.4)*0 + 0.4*0)</f>
        <v>-6.0394679414799199</v>
      </c>
      <c r="AG7" s="473">
        <f xml:space="preserve"> -7.54933492684987 + ((1 - 0.5)*0 + 0.5*0)</f>
        <v>-7.5493349268498697</v>
      </c>
      <c r="AH7" s="473">
        <f xml:space="preserve"> -9.05920191221982 + ((1 - 0.6)*0 + 0.6*0)</f>
        <v>-9.0592019122198195</v>
      </c>
      <c r="AI7" s="473">
        <f xml:space="preserve"> -10.5690688975898 + ((1 - 0.7)*0 + 0.7*0)</f>
        <v>-10.5690688975898</v>
      </c>
      <c r="AJ7" s="473">
        <f xml:space="preserve"> -12.0789358829597 + ((1 - 0.8000001)*0 + 0.8000001*0)</f>
        <v>-12.0789358829597</v>
      </c>
      <c r="AK7" s="473">
        <f xml:space="preserve"> -13.5888028683297 + ((1 - 0.9000001)*0 + 0.9000001*0)</f>
        <v>-13.588802868329701</v>
      </c>
      <c r="AL7" s="502">
        <f xml:space="preserve"> -15.0986698536997 + ((1 - 1)*0 + 1*0)</f>
        <v>-15.0986698536997</v>
      </c>
      <c r="AN7" s="503">
        <v>4</v>
      </c>
      <c r="AO7" s="501">
        <f xml:space="preserve"> -30.1973397073992 + ((1 - 0)*0 + 0*0)</f>
        <v>-30.197339707399198</v>
      </c>
      <c r="AP7" s="473">
        <f xml:space="preserve"> -30.1973397073992 + ((1 - 0.1)*0 + 0.1*0)</f>
        <v>-30.197339707399198</v>
      </c>
      <c r="AQ7" s="473">
        <f xml:space="preserve"> -30.1973397073992 + ((1 - 0.2)*0 + 0.2*0)</f>
        <v>-30.197339707399198</v>
      </c>
      <c r="AR7" s="473">
        <f xml:space="preserve"> -30.1973397073992 + ((1 - 0.3)*0 + 0.3*0)</f>
        <v>-30.197339707399198</v>
      </c>
      <c r="AS7" s="473">
        <f xml:space="preserve"> -30.1973397073992 + ((1 - 0.4)*0 + 0.4*0)</f>
        <v>-30.197339707399198</v>
      </c>
      <c r="AT7" s="473">
        <f xml:space="preserve"> -30.1973397073992 + ((1 - 0.5)*0 + 0.5*0)</f>
        <v>-30.197339707399198</v>
      </c>
      <c r="AU7" s="473">
        <f xml:space="preserve"> -30.1973397073992 + ((1 - 0.6)*0 + 0.6*0)</f>
        <v>-30.197339707399198</v>
      </c>
      <c r="AV7" s="473">
        <f xml:space="preserve"> -30.1973397073992 + ((1 - 0.7)*0 + 0.7*0)</f>
        <v>-30.197339707399198</v>
      </c>
      <c r="AW7" s="473">
        <f xml:space="preserve"> -30.1973397073992 + ((1 - 0.8000001)*0 + 0.8000001*0)</f>
        <v>-30.197339707399198</v>
      </c>
      <c r="AX7" s="473">
        <f xml:space="preserve"> -30.1973397073992 + ((1 - 0.9000001)*0 + 0.9000001*0)</f>
        <v>-30.197339707399198</v>
      </c>
      <c r="AY7" s="502">
        <f xml:space="preserve"> -30.1973397073992 + ((1 - 1)*0 + 1*0)</f>
        <v>-30.197339707399198</v>
      </c>
      <c r="BA7" s="504">
        <v>4</v>
      </c>
      <c r="BB7" s="501">
        <f>IF(ISNUMBER(System!$C7),PlotData!B7+ $BF$1*AB7,$CB$3)</f>
        <v>-1.0000000000000031</v>
      </c>
      <c r="BC7" s="473">
        <f>IF(ISNUMBER(System!$C7),PlotData!C7+ $BF$1*AC7,$CB$3)</f>
        <v>-1.0620079877774193</v>
      </c>
      <c r="BD7" s="473">
        <f>IF(ISNUMBER(System!$C7),PlotData!D7+ $BF$1*AD7,$CB$3)</f>
        <v>-1.1240159755548351</v>
      </c>
      <c r="BE7" s="473">
        <f>IF(ISNUMBER(System!$C7),PlotData!E7+ $BF$1*AE7,$CB$3)</f>
        <v>-1.1860239633322511</v>
      </c>
      <c r="BF7" s="473">
        <f>IF(ISNUMBER(System!$C7),PlotData!F7+ $BF$1*AF7,$CB$3)</f>
        <v>-1.2480319511096671</v>
      </c>
      <c r="BG7" s="473">
        <f>IF(ISNUMBER(System!$C7),PlotData!G7+ $BF$1*AG7,$CB$3)</f>
        <v>-1.3100399388870825</v>
      </c>
      <c r="BH7" s="473">
        <f>IF(ISNUMBER(System!$C7),PlotData!H7+ $BF$1*AH7,$CB$3)</f>
        <v>-1.3720479266644983</v>
      </c>
      <c r="BI7" s="473">
        <f>IF(ISNUMBER(System!$C7),PlotData!I7+ $BF$1*AI7,$CB$3)</f>
        <v>-1.4340559144419149</v>
      </c>
      <c r="BJ7" s="473">
        <f>IF(ISNUMBER(System!$C7),PlotData!J7+ $BF$1*AJ7,$CB$3)</f>
        <v>-1.4960639022193285</v>
      </c>
      <c r="BK7" s="473">
        <f>IF(ISNUMBER(System!$C7),PlotData!K7+ $BF$1*AK7,$CB$3)</f>
        <v>-1.5580718899967461</v>
      </c>
      <c r="BL7" s="502">
        <f>IF(ISNUMBER(System!$C7),PlotData!L7+ $BF$1*AL7,$CB$3)</f>
        <v>-1.6200798777741636</v>
      </c>
      <c r="BN7" s="504">
        <v>4</v>
      </c>
      <c r="BO7" s="501">
        <f>IF(ISNUMBER(System!$C7),O7+ $BF$1*AO7,$CB$4)</f>
        <v>2.7598402444516812</v>
      </c>
      <c r="BP7" s="473">
        <f>IF(ISNUMBER(System!$C7),P7+ $BF$1*AP7,$CB$4)</f>
        <v>2.1598402444516811</v>
      </c>
      <c r="BQ7" s="473">
        <f>IF(ISNUMBER(System!$C7),Q7+ $BF$1*AQ7,$CB$4)</f>
        <v>1.559840244451681</v>
      </c>
      <c r="BR7" s="473">
        <f>IF(ISNUMBER(System!$C7),R7+ $BF$1*AR7,$CB$4)</f>
        <v>0.95984024445168092</v>
      </c>
      <c r="BS7" s="473">
        <f>IF(ISNUMBER(System!$C7),S7+ $BF$1*AS7,$CB$4)</f>
        <v>0.35984024445168084</v>
      </c>
      <c r="BT7" s="473">
        <f>IF(ISNUMBER(System!$C7),T7+ $BF$1*AT7,$CB$4)</f>
        <v>-0.24015975554831925</v>
      </c>
      <c r="BU7" s="473">
        <f>IF(ISNUMBER(System!$C7),U7+ $BF$1*AU7,$CB$4)</f>
        <v>-0.84015975554831934</v>
      </c>
      <c r="BV7" s="473">
        <f>IF(ISNUMBER(System!$C7),V7+ $BF$1*AV7,$CB$4)</f>
        <v>-1.4401597555483194</v>
      </c>
      <c r="BW7" s="473">
        <f>IF(ISNUMBER(System!$C7),W7+ $BF$1*AW7,$CB$4)</f>
        <v>-2.0401597555483195</v>
      </c>
      <c r="BX7" s="473">
        <f>IF(ISNUMBER(System!$C7),X7+ $BF$1*AX7,$CB$4)</f>
        <v>-2.6401597555483196</v>
      </c>
      <c r="BY7" s="502">
        <f>IF(ISNUMBER(System!$C7),Y7+ $BF$1*AY7,$CB$4)</f>
        <v>-3.2401597555483197</v>
      </c>
      <c r="CA7" s="497" t="s">
        <v>173</v>
      </c>
      <c r="CB7" s="498">
        <f>CB3-CB5</f>
        <v>-15.761837188805655</v>
      </c>
      <c r="CC7" s="499">
        <f>CB4+CB5</f>
        <v>15.261837188805655</v>
      </c>
      <c r="CD7" s="491"/>
      <c r="CE7" s="497" t="s">
        <v>173</v>
      </c>
      <c r="CF7" s="498">
        <f>CF3-CF5</f>
        <v>-13.739491087075569</v>
      </c>
      <c r="CG7" s="499">
        <f>CF4+CF5</f>
        <v>10.883187551533766</v>
      </c>
    </row>
    <row r="8" spans="1:85" x14ac:dyDescent="0.35">
      <c r="A8" s="500">
        <v>5</v>
      </c>
      <c r="B8" s="501">
        <v>10</v>
      </c>
      <c r="C8" s="473">
        <v>9.5</v>
      </c>
      <c r="D8" s="473">
        <v>9</v>
      </c>
      <c r="E8" s="473">
        <v>8.5</v>
      </c>
      <c r="F8" s="473">
        <v>8</v>
      </c>
      <c r="G8" s="473">
        <v>7.5</v>
      </c>
      <c r="H8" s="473">
        <v>7</v>
      </c>
      <c r="I8" s="473">
        <v>6.5</v>
      </c>
      <c r="J8" s="473">
        <v>6</v>
      </c>
      <c r="K8" s="473">
        <v>5.5</v>
      </c>
      <c r="L8" s="502">
        <v>5</v>
      </c>
      <c r="N8" s="500">
        <v>5</v>
      </c>
      <c r="O8" s="501">
        <v>4</v>
      </c>
      <c r="P8" s="473">
        <v>3.4</v>
      </c>
      <c r="Q8" s="473">
        <v>2.8</v>
      </c>
      <c r="R8" s="473">
        <v>2.1999999999999997</v>
      </c>
      <c r="S8" s="473">
        <v>1.5999999999999996</v>
      </c>
      <c r="T8" s="473">
        <v>0.99999999999999956</v>
      </c>
      <c r="U8" s="473">
        <v>0.39999999999999947</v>
      </c>
      <c r="V8" s="473">
        <v>-0.20000000000000062</v>
      </c>
      <c r="W8" s="473">
        <v>-0.80000000000000071</v>
      </c>
      <c r="X8" s="473">
        <v>-1.4000000000000008</v>
      </c>
      <c r="Y8" s="502">
        <v>-2.0000000000000009</v>
      </c>
      <c r="AA8" s="503">
        <v>5</v>
      </c>
      <c r="AB8" s="501">
        <f xml:space="preserve"> -69.4538813270181 + ((1 - 0)*0 + 0*0)</f>
        <v>-69.453881327018095</v>
      </c>
      <c r="AC8" s="473">
        <f xml:space="preserve"> -67.9319354057652 + ((1 - 0.1)*0 + 0.1*0)</f>
        <v>-67.931935405765202</v>
      </c>
      <c r="AD8" s="473">
        <f xml:space="preserve"> -63.800939333793 + ((1 - 0.2)*0 + 0.2*0)</f>
        <v>-63.800939333793004</v>
      </c>
      <c r="AE8" s="473">
        <f xml:space="preserve"> -57.7131556487813 + ((1 - 0.3)*0 + 0.3*0)</f>
        <v>-57.713155648781303</v>
      </c>
      <c r="AF8" s="473">
        <f xml:space="preserve"> -50.32084688841 + ((1 - 0.4)*0 + 0.4*0)</f>
        <v>-50.320846888410003</v>
      </c>
      <c r="AG8" s="473">
        <f xml:space="preserve"> -42.2762755903589 + ((1 - 0.5)*0 + 0.5*0)</f>
        <v>-42.2762755903589</v>
      </c>
      <c r="AH8" s="473">
        <f xml:space="preserve"> -34.2317042923077 + ((1 - 0.6)*0 + 0.6*0)</f>
        <v>-34.231704292307697</v>
      </c>
      <c r="AI8" s="473">
        <f xml:space="preserve"> -26.8393955319364 + ((1 - 0.7)*0 + 0.7*0)</f>
        <v>-26.8393955319364</v>
      </c>
      <c r="AJ8" s="473">
        <f xml:space="preserve"> -20.7516118469247 + ((1 - 0.8000001)*0 + 0.8000001*0)</f>
        <v>-20.7516118469247</v>
      </c>
      <c r="AK8" s="473">
        <f xml:space="preserve"> -16.6206157749525 + ((1 - 0.9000001)*0 + 0.9000001*0)</f>
        <v>-16.620615774952501</v>
      </c>
      <c r="AL8" s="502">
        <f t="shared" ref="AL8:AL13" si="0" xml:space="preserve"> -15.0986698536996 + ((1 - 1)*0 + 1*0)</f>
        <v>-15.098669853699599</v>
      </c>
      <c r="AN8" s="503">
        <v>5</v>
      </c>
      <c r="AO8" s="501">
        <f xml:space="preserve"> 7.51135265097957E-15 + ((1 - 0)*0 + 0*0)</f>
        <v>7.51135265097957E-15</v>
      </c>
      <c r="AP8" s="473">
        <f xml:space="preserve"> -1.26828826771076 + ((1 - 0.1)*0 + 0.1*0)</f>
        <v>-1.2682882677107601</v>
      </c>
      <c r="AQ8" s="473">
        <f xml:space="preserve"> -4.71078499435426 + ((1 - 0.2)*0 + 0.2*0)</f>
        <v>-4.7107849943542597</v>
      </c>
      <c r="AR8" s="473">
        <f xml:space="preserve"> -9.78393806519733 + ((1 - 0.3)*0 + 0.3*0)</f>
        <v>-9.7839380651973293</v>
      </c>
      <c r="AS8" s="473">
        <f xml:space="preserve"> -15.9441953655068 + ((1 - 0.4)*0 + 0.4*0)</f>
        <v>-15.9441953655068</v>
      </c>
      <c r="AT8" s="473">
        <f xml:space="preserve"> -22.6480047805494 + ((1 - 0.5)*0 + 0.5*0)</f>
        <v>-22.6480047805494</v>
      </c>
      <c r="AU8" s="473">
        <f xml:space="preserve"> -29.351814195592 + ((1 - 0.6)*0 + 0.6*0)</f>
        <v>-29.351814195591999</v>
      </c>
      <c r="AV8" s="473">
        <f xml:space="preserve"> -35.5120714959014 + ((1 - 0.7)*0 + 0.7*0)</f>
        <v>-35.512071495901402</v>
      </c>
      <c r="AW8" s="473">
        <f xml:space="preserve"> -40.5852245667445 + ((1 - 0.8000001)*0 + 0.8000001*0)</f>
        <v>-40.5852245667445</v>
      </c>
      <c r="AX8" s="473">
        <f xml:space="preserve"> -44.027721293388 + ((1 - 0.9000001)*0 + 0.9000001*0)</f>
        <v>-44.027721293387998</v>
      </c>
      <c r="AY8" s="502">
        <f xml:space="preserve"> -45.2960095610987 + ((1 - 1)*0 + 1*0)</f>
        <v>-45.2960095610987</v>
      </c>
      <c r="BA8" s="504">
        <v>5</v>
      </c>
      <c r="BB8" s="501">
        <f>IF(ISNUMBER(System!$C8),PlotData!B8+ $BF$1*AB8,$CB$3)</f>
        <v>7.1476325622388686</v>
      </c>
      <c r="BC8" s="473">
        <f>IF(ISNUMBER(System!$C8),PlotData!C8+ $BF$1*AC8,$CB$3)</f>
        <v>6.710136613918503</v>
      </c>
      <c r="BD8" s="473">
        <f>IF(ISNUMBER(System!$C8),PlotData!D8+ $BF$1*AD8,$CB$3)</f>
        <v>6.3797904684775126</v>
      </c>
      <c r="BE8" s="473">
        <f>IF(ISNUMBER(System!$C8),PlotData!E8+ $BF$1*AE8,$CB$3)</f>
        <v>6.1298066751960549</v>
      </c>
      <c r="BF8" s="473">
        <f>IF(ISNUMBER(System!$C8),PlotData!F8+ $BF$1*AF8,$CB$3)</f>
        <v>5.9333977833542821</v>
      </c>
      <c r="BG8" s="473">
        <f>IF(ISNUMBER(System!$C8),PlotData!G8+ $BF$1*AG8,$CB$3)</f>
        <v>5.7637763422323527</v>
      </c>
      <c r="BH8" s="473">
        <f>IF(ISNUMBER(System!$C8),PlotData!H8+ $BF$1*AH8,$CB$3)</f>
        <v>5.5941549011104268</v>
      </c>
      <c r="BI8" s="473">
        <f>IF(ISNUMBER(System!$C8),PlotData!I8+ $BF$1*AI8,$CB$3)</f>
        <v>5.3977460092686549</v>
      </c>
      <c r="BJ8" s="473">
        <f>IF(ISNUMBER(System!$C8),PlotData!J8+ $BF$1*AJ8,$CB$3)</f>
        <v>5.1477622159871963</v>
      </c>
      <c r="BK8" s="473">
        <f>IF(ISNUMBER(System!$C8),PlotData!K8+ $BF$1*AK8,$CB$3)</f>
        <v>4.8174160705462059</v>
      </c>
      <c r="BL8" s="502">
        <f>IF(ISNUMBER(System!$C8),PlotData!L8+ $BF$1*AL8,$CB$3)</f>
        <v>4.3799201222258404</v>
      </c>
      <c r="BN8" s="504">
        <v>5</v>
      </c>
      <c r="BO8" s="501">
        <f>IF(ISNUMBER(System!$C8),O8+ $BF$1*AO8,$CB$4)</f>
        <v>4</v>
      </c>
      <c r="BP8" s="473">
        <f>IF(ISNUMBER(System!$C8),P8+ $BF$1*AP8,$CB$4)</f>
        <v>3.3479132902669706</v>
      </c>
      <c r="BQ8" s="473">
        <f>IF(ISNUMBER(System!$C8),Q8+ $BF$1*AQ8,$CB$4)</f>
        <v>2.6065350781344625</v>
      </c>
      <c r="BR8" s="473">
        <f>IF(ISNUMBER(System!$C8),R8+ $BF$1*AR8,$CB$4)</f>
        <v>1.7981882392023447</v>
      </c>
      <c r="BS8" s="473">
        <f>IF(ISNUMBER(System!$C8),S8+ $BF$1*AS8,$CB$4)</f>
        <v>0.94519564907048625</v>
      </c>
      <c r="BT8" s="473">
        <f>IF(ISNUMBER(System!$C8),T8+ $BF$1*AT8,$CB$4)</f>
        <v>6.9880183338760338E-2</v>
      </c>
      <c r="BU8" s="473">
        <f>IF(ISNUMBER(System!$C8),U8+ $BF$1*AU8,$CB$4)</f>
        <v>-0.80543528239296558</v>
      </c>
      <c r="BV8" s="473">
        <f>IF(ISNUMBER(System!$C8),V8+ $BF$1*AV8,$CB$4)</f>
        <v>-1.6584278725248214</v>
      </c>
      <c r="BW8" s="473">
        <f>IF(ISNUMBER(System!$C8),W8+ $BF$1*AW8,$CB$4)</f>
        <v>-2.4667747114569405</v>
      </c>
      <c r="BX8" s="473">
        <f>IF(ISNUMBER(System!$C8),X8+ $BF$1*AX8,$CB$4)</f>
        <v>-3.2081529235894486</v>
      </c>
      <c r="BY8" s="502">
        <f>IF(ISNUMBER(System!$C8),Y8+ $BF$1*AY8,$CB$4)</f>
        <v>-3.8602396333224753</v>
      </c>
      <c r="CA8" s="497" t="s">
        <v>174</v>
      </c>
      <c r="CB8" s="498">
        <f>CB3+CB5</f>
        <v>12.761837188805655</v>
      </c>
      <c r="CC8" s="499">
        <f>CB4+CB5</f>
        <v>15.261837188805655</v>
      </c>
      <c r="CD8" s="491"/>
      <c r="CE8" s="497" t="s">
        <v>174</v>
      </c>
      <c r="CF8" s="498">
        <f>CF3+CF5</f>
        <v>7.8871236493144377</v>
      </c>
      <c r="CG8" s="499">
        <f>CF4+CF5</f>
        <v>10.883187551533766</v>
      </c>
    </row>
    <row r="9" spans="1:85" x14ac:dyDescent="0.35">
      <c r="A9" s="500">
        <v>6</v>
      </c>
      <c r="B9" s="501">
        <v>-13</v>
      </c>
      <c r="C9" s="473">
        <v>-12.4</v>
      </c>
      <c r="D9" s="473">
        <v>-11.8</v>
      </c>
      <c r="E9" s="473">
        <v>-11.200000000000001</v>
      </c>
      <c r="F9" s="473">
        <v>-10.600000000000001</v>
      </c>
      <c r="G9" s="473">
        <v>-10.000000000000002</v>
      </c>
      <c r="H9" s="473">
        <v>-9.4000000000000021</v>
      </c>
      <c r="I9" s="473">
        <v>-8.8000000000000025</v>
      </c>
      <c r="J9" s="473">
        <v>-8.2000000000000028</v>
      </c>
      <c r="K9" s="473">
        <v>-7.6000000000000032</v>
      </c>
      <c r="L9" s="502">
        <v>-7.0000000000000036</v>
      </c>
      <c r="N9" s="500">
        <v>6</v>
      </c>
      <c r="O9" s="501">
        <v>4</v>
      </c>
      <c r="P9" s="473">
        <v>3.4</v>
      </c>
      <c r="Q9" s="473">
        <v>2.8</v>
      </c>
      <c r="R9" s="473">
        <v>2.1999999999999997</v>
      </c>
      <c r="S9" s="473">
        <v>1.5999999999999996</v>
      </c>
      <c r="T9" s="473">
        <v>0.99999999999999956</v>
      </c>
      <c r="U9" s="473">
        <v>0.39999999999999947</v>
      </c>
      <c r="V9" s="473">
        <v>-0.20000000000000062</v>
      </c>
      <c r="W9" s="473">
        <v>-0.80000000000000071</v>
      </c>
      <c r="X9" s="473">
        <v>-1.4000000000000008</v>
      </c>
      <c r="Y9" s="502">
        <v>-2.0000000000000009</v>
      </c>
      <c r="AA9" s="503">
        <v>6</v>
      </c>
      <c r="AB9" s="501">
        <f xml:space="preserve"> 0 + ((1 - 0)*0 + 0*0)</f>
        <v>0</v>
      </c>
      <c r="AC9" s="473">
        <f xml:space="preserve"> -1.50986698536996 + ((1 - 0.1)*0 + 0.1*0)</f>
        <v>-1.50986698536996</v>
      </c>
      <c r="AD9" s="473">
        <f xml:space="preserve"> -3.01973397073992 + ((1 - 0.2)*0 + 0.2*0)</f>
        <v>-3.01973397073992</v>
      </c>
      <c r="AE9" s="473">
        <f xml:space="preserve"> -4.52960095610989 + ((1 - 0.3)*0 + 0.3*0)</f>
        <v>-4.5296009561098902</v>
      </c>
      <c r="AF9" s="473">
        <f xml:space="preserve"> -6.03946794147985 + ((1 - 0.4)*0 + 0.4*0)</f>
        <v>-6.0394679414798498</v>
      </c>
      <c r="AG9" s="473">
        <f xml:space="preserve"> -7.54933492684981 + ((1 - 0.5)*0 + 0.5*0)</f>
        <v>-7.5493349268498102</v>
      </c>
      <c r="AH9" s="473">
        <f xml:space="preserve"> -9.05920191221978 + ((1 - 0.6)*0 + 0.6*0)</f>
        <v>-9.0592019122197804</v>
      </c>
      <c r="AI9" s="473">
        <f xml:space="preserve"> -10.5690688975897 + ((1 - 0.7)*0 + 0.7*0)</f>
        <v>-10.5690688975897</v>
      </c>
      <c r="AJ9" s="473">
        <f xml:space="preserve"> -12.0789358829597 + ((1 - 0.8000001)*0 + 0.8000001*0)</f>
        <v>-12.0789358829597</v>
      </c>
      <c r="AK9" s="473">
        <f xml:space="preserve"> -13.5888028683297 + ((1 - 0.9000001)*0 + 0.9000001*0)</f>
        <v>-13.588802868329701</v>
      </c>
      <c r="AL9" s="502">
        <f t="shared" si="0"/>
        <v>-15.098669853699599</v>
      </c>
      <c r="AN9" s="503">
        <v>6</v>
      </c>
      <c r="AO9" s="501">
        <f xml:space="preserve"> 0 + ((1 - 0)*0 + 0*0)</f>
        <v>0</v>
      </c>
      <c r="AP9" s="473">
        <f xml:space="preserve"> -1.50986698536996 + ((1 - 0.1)*0 + 0.1*0)</f>
        <v>-1.50986698536996</v>
      </c>
      <c r="AQ9" s="473">
        <f xml:space="preserve"> -3.01973397073993 + ((1 - 0.2)*0 + 0.2*0)</f>
        <v>-3.0197339707399302</v>
      </c>
      <c r="AR9" s="473">
        <f xml:space="preserve"> -4.52960095610989 + ((1 - 0.3)*0 + 0.3*0)</f>
        <v>-4.5296009561098902</v>
      </c>
      <c r="AS9" s="473">
        <f xml:space="preserve"> -6.03946794147986 + ((1 - 0.4)*0 + 0.4*0)</f>
        <v>-6.0394679414798604</v>
      </c>
      <c r="AT9" s="473">
        <f xml:space="preserve"> -7.54933492684982 + ((1 - 0.5)*0 + 0.5*0)</f>
        <v>-7.54933492684982</v>
      </c>
      <c r="AU9" s="473">
        <f xml:space="preserve"> -9.05920191221978 + ((1 - 0.6)*0 + 0.6*0)</f>
        <v>-9.0592019122197804</v>
      </c>
      <c r="AV9" s="473">
        <f xml:space="preserve"> -10.5690688975897 + ((1 - 0.7)*0 + 0.7*0)</f>
        <v>-10.5690688975897</v>
      </c>
      <c r="AW9" s="473">
        <f xml:space="preserve"> -12.0789358829597 + ((1 - 0.8000001)*0 + 0.8000001*0)</f>
        <v>-12.0789358829597</v>
      </c>
      <c r="AX9" s="473">
        <f xml:space="preserve"> -13.5888028683297 + ((1 - 0.9000001)*0 + 0.9000001*0)</f>
        <v>-13.588802868329701</v>
      </c>
      <c r="AY9" s="502">
        <f xml:space="preserve"> -15.0986698536996 + ((1 - 1)*0 + 1*0)</f>
        <v>-15.098669853699599</v>
      </c>
      <c r="BA9" s="504">
        <v>6</v>
      </c>
      <c r="BB9" s="501">
        <f>IF(ISNUMBER(System!$C9),PlotData!B9+ $BF$1*AB9,$CB$3)</f>
        <v>-13</v>
      </c>
      <c r="BC9" s="473">
        <f>IF(ISNUMBER(System!$C9),PlotData!C9+ $BF$1*AC9,$CB$3)</f>
        <v>-12.462007987777417</v>
      </c>
      <c r="BD9" s="473">
        <f>IF(ISNUMBER(System!$C9),PlotData!D9+ $BF$1*AD9,$CB$3)</f>
        <v>-11.924015975554832</v>
      </c>
      <c r="BE9" s="473">
        <f>IF(ISNUMBER(System!$C9),PlotData!E9+ $BF$1*AE9,$CB$3)</f>
        <v>-11.386023963332249</v>
      </c>
      <c r="BF9" s="473">
        <f>IF(ISNUMBER(System!$C9),PlotData!F9+ $BF$1*AF9,$CB$3)</f>
        <v>-10.848031951109666</v>
      </c>
      <c r="BG9" s="473">
        <f>IF(ISNUMBER(System!$C9),PlotData!G9+ $BF$1*AG9,$CB$3)</f>
        <v>-10.310039938887082</v>
      </c>
      <c r="BH9" s="473">
        <f>IF(ISNUMBER(System!$C9),PlotData!H9+ $BF$1*AH9,$CB$3)</f>
        <v>-9.7720479266644986</v>
      </c>
      <c r="BI9" s="473">
        <f>IF(ISNUMBER(System!$C9),PlotData!I9+ $BF$1*AI9,$CB$3)</f>
        <v>-9.2340559144419139</v>
      </c>
      <c r="BJ9" s="473">
        <f>IF(ISNUMBER(System!$C9),PlotData!J9+ $BF$1*AJ9,$CB$3)</f>
        <v>-8.6960639022193309</v>
      </c>
      <c r="BK9" s="473">
        <f>IF(ISNUMBER(System!$C9),PlotData!K9+ $BF$1*AK9,$CB$3)</f>
        <v>-8.1580718899967497</v>
      </c>
      <c r="BL9" s="502">
        <f>IF(ISNUMBER(System!$C9),PlotData!L9+ $BF$1*AL9,$CB$3)</f>
        <v>-7.6200798777741632</v>
      </c>
      <c r="BN9" s="504">
        <v>6</v>
      </c>
      <c r="BO9" s="501">
        <f>IF(ISNUMBER(System!$C9),O9+ $BF$1*AO9,$CB$4)</f>
        <v>4</v>
      </c>
      <c r="BP9" s="473">
        <f>IF(ISNUMBER(System!$C9),P9+ $BF$1*AP9,$CB$4)</f>
        <v>3.3379920122225841</v>
      </c>
      <c r="BQ9" s="473">
        <f>IF(ISNUMBER(System!$C9),Q9+ $BF$1*AQ9,$CB$4)</f>
        <v>2.6759840244451674</v>
      </c>
      <c r="BR9" s="473">
        <f>IF(ISNUMBER(System!$C9),R9+ $BF$1*AR9,$CB$4)</f>
        <v>2.0139760366677515</v>
      </c>
      <c r="BS9" s="473">
        <f>IF(ISNUMBER(System!$C9),S9+ $BF$1*AS9,$CB$4)</f>
        <v>1.351968048890335</v>
      </c>
      <c r="BT9" s="473">
        <f>IF(ISNUMBER(System!$C9),T9+ $BF$1*AT9,$CB$4)</f>
        <v>0.68996006111291897</v>
      </c>
      <c r="BU9" s="473">
        <f>IF(ISNUMBER(System!$C9),U9+ $BF$1*AU9,$CB$4)</f>
        <v>2.7952073335502925E-2</v>
      </c>
      <c r="BV9" s="473">
        <f>IF(ISNUMBER(System!$C9),V9+ $BF$1*AV9,$CB$4)</f>
        <v>-0.63405591444191145</v>
      </c>
      <c r="BW9" s="473">
        <f>IF(ISNUMBER(System!$C9),W9+ $BF$1*AW9,$CB$4)</f>
        <v>-1.2960639022193292</v>
      </c>
      <c r="BX9" s="473">
        <f>IF(ISNUMBER(System!$C9),X9+ $BF$1*AX9,$CB$4)</f>
        <v>-1.9580718899967469</v>
      </c>
      <c r="BY9" s="502">
        <f>IF(ISNUMBER(System!$C9),Y9+ $BF$1*AY9,$CB$4)</f>
        <v>-2.6200798777741605</v>
      </c>
      <c r="CA9" s="497" t="s">
        <v>175</v>
      </c>
      <c r="CB9" s="498">
        <f>CB3+CB5</f>
        <v>12.761837188805655</v>
      </c>
      <c r="CC9" s="499">
        <f>CB4-CB5</f>
        <v>-13.261837188805655</v>
      </c>
      <c r="CD9" s="491"/>
      <c r="CE9" s="497" t="s">
        <v>175</v>
      </c>
      <c r="CF9" s="498">
        <f>CF3+CF5</f>
        <v>7.8871236493144377</v>
      </c>
      <c r="CG9" s="499">
        <f>CF4-CF5</f>
        <v>-10.743427184856241</v>
      </c>
    </row>
    <row r="10" spans="1:85" ht="13.15" thickBot="1" x14ac:dyDescent="0.4">
      <c r="A10" s="500">
        <v>7</v>
      </c>
      <c r="B10" s="501">
        <v>-7</v>
      </c>
      <c r="C10" s="473">
        <v>-6.4</v>
      </c>
      <c r="D10" s="473">
        <v>-5.8000000000000007</v>
      </c>
      <c r="E10" s="473">
        <v>-5.2000000000000011</v>
      </c>
      <c r="F10" s="473">
        <v>-4.6000000000000014</v>
      </c>
      <c r="G10" s="473">
        <v>-4.0000000000000018</v>
      </c>
      <c r="H10" s="473">
        <v>-3.4000000000000017</v>
      </c>
      <c r="I10" s="473">
        <v>-2.8000000000000016</v>
      </c>
      <c r="J10" s="473">
        <v>-2.2000000000000015</v>
      </c>
      <c r="K10" s="473">
        <v>-1.6000000000000014</v>
      </c>
      <c r="L10" s="502">
        <v>-1.0000000000000013</v>
      </c>
      <c r="N10" s="500">
        <v>7</v>
      </c>
      <c r="O10" s="501">
        <v>-2</v>
      </c>
      <c r="P10" s="473">
        <v>-2</v>
      </c>
      <c r="Q10" s="473">
        <v>-2</v>
      </c>
      <c r="R10" s="473">
        <v>-2</v>
      </c>
      <c r="S10" s="473">
        <v>-2</v>
      </c>
      <c r="T10" s="473">
        <v>-2</v>
      </c>
      <c r="U10" s="473">
        <v>-2</v>
      </c>
      <c r="V10" s="473">
        <v>-2</v>
      </c>
      <c r="W10" s="473">
        <v>-2</v>
      </c>
      <c r="X10" s="473">
        <v>-2</v>
      </c>
      <c r="Y10" s="502">
        <v>-2</v>
      </c>
      <c r="AA10" s="503">
        <v>7</v>
      </c>
      <c r="AB10" s="501">
        <f xml:space="preserve"> -15.0986698536996 + ((1 - 0)*0 + 0*0)</f>
        <v>-15.098669853699599</v>
      </c>
      <c r="AC10" s="473">
        <f xml:space="preserve"> -15.0986698536996 + ((1 - 0.1)*0 + 0.1*0)</f>
        <v>-15.098669853699599</v>
      </c>
      <c r="AD10" s="473">
        <f xml:space="preserve"> -15.0986698536996 + ((1 - 0.2)*0 + 0.2*0)</f>
        <v>-15.098669853699599</v>
      </c>
      <c r="AE10" s="473">
        <f xml:space="preserve"> -15.0986698536996 + ((1 - 0.3)*0 + 0.3*0)</f>
        <v>-15.098669853699599</v>
      </c>
      <c r="AF10" s="473">
        <f xml:space="preserve"> -15.0986698536996 + ((1 - 0.4)*0 + 0.4*0)</f>
        <v>-15.098669853699599</v>
      </c>
      <c r="AG10" s="473">
        <f xml:space="preserve"> -15.0986698536996 + ((1 - 0.5)*0 + 0.5*0)</f>
        <v>-15.098669853699599</v>
      </c>
      <c r="AH10" s="473">
        <f xml:space="preserve"> -15.0986698536996 + ((1 - 0.6)*0 + 0.6*0)</f>
        <v>-15.098669853699599</v>
      </c>
      <c r="AI10" s="473">
        <f xml:space="preserve"> -15.0986698536996 + ((1 - 0.7)*0 + 0.7*0)</f>
        <v>-15.098669853699599</v>
      </c>
      <c r="AJ10" s="473">
        <f xml:space="preserve"> -15.0986698536996 + ((1 - 0.8000001)*0 + 0.8000001*0)</f>
        <v>-15.098669853699599</v>
      </c>
      <c r="AK10" s="473">
        <f xml:space="preserve"> -15.0986698536996 + ((1 - 0.9000001)*0 + 0.9000001*0)</f>
        <v>-15.098669853699599</v>
      </c>
      <c r="AL10" s="502">
        <f t="shared" si="0"/>
        <v>-15.098669853699599</v>
      </c>
      <c r="AN10" s="503">
        <v>7</v>
      </c>
      <c r="AO10" s="501">
        <f xml:space="preserve"> -15.0986698536996 + ((1 - 0)*0 + 0*0)</f>
        <v>-15.098669853699599</v>
      </c>
      <c r="AP10" s="473">
        <f xml:space="preserve"> -16.6085368390696 + ((1 - 0.1)*0 + 0.1*0)</f>
        <v>-16.6085368390696</v>
      </c>
      <c r="AQ10" s="473">
        <f xml:space="preserve"> -18.1184038244396 + ((1 - 0.2)*0 + 0.2*0)</f>
        <v>-18.1184038244396</v>
      </c>
      <c r="AR10" s="473">
        <f xml:space="preserve"> -19.6282708098095 + ((1 - 0.3)*0 + 0.3*0)</f>
        <v>-19.6282708098095</v>
      </c>
      <c r="AS10" s="473">
        <f xml:space="preserve"> -21.1381377951795 + ((1 - 0.4)*0 + 0.4*0)</f>
        <v>-21.1381377951795</v>
      </c>
      <c r="AT10" s="473">
        <f xml:space="preserve"> -22.6480047805494 + ((1 - 0.5)*0 + 0.5*0)</f>
        <v>-22.6480047805494</v>
      </c>
      <c r="AU10" s="473">
        <f xml:space="preserve"> -24.1578717659194 + ((1 - 0.6)*0 + 0.6*0)</f>
        <v>-24.157871765919399</v>
      </c>
      <c r="AV10" s="473">
        <f xml:space="preserve"> -25.6677387512893 + ((1 - 0.7)*0 + 0.7*0)</f>
        <v>-25.667738751289299</v>
      </c>
      <c r="AW10" s="473">
        <f xml:space="preserve"> -27.1776057366593 + ((1 - 0.8000001)*0 + 0.8000001*0)</f>
        <v>-27.177605736659299</v>
      </c>
      <c r="AX10" s="473">
        <f xml:space="preserve"> -28.6874727220293 + ((1 - 0.9000001)*0 + 0.9000001*0)</f>
        <v>-28.687472722029302</v>
      </c>
      <c r="AY10" s="502">
        <f xml:space="preserve"> -30.1973397073992 + ((1 - 1)*0 + 1*0)</f>
        <v>-30.197339707399198</v>
      </c>
      <c r="BA10" s="504">
        <v>7</v>
      </c>
      <c r="BB10" s="501">
        <f>IF(ISNUMBER(System!$C10),PlotData!B10+ $BF$1*AB10,$CB$3)</f>
        <v>-7.6200798777741596</v>
      </c>
      <c r="BC10" s="473">
        <f>IF(ISNUMBER(System!$C10),PlotData!C10+ $BF$1*AC10,$CB$3)</f>
        <v>-7.02007987777416</v>
      </c>
      <c r="BD10" s="473">
        <f>IF(ISNUMBER(System!$C10),PlotData!D10+ $BF$1*AD10,$CB$3)</f>
        <v>-6.4200798777741603</v>
      </c>
      <c r="BE10" s="473">
        <f>IF(ISNUMBER(System!$C10),PlotData!E10+ $BF$1*AE10,$CB$3)</f>
        <v>-5.8200798777741607</v>
      </c>
      <c r="BF10" s="473">
        <f>IF(ISNUMBER(System!$C10),PlotData!F10+ $BF$1*AF10,$CB$3)</f>
        <v>-5.220079877774161</v>
      </c>
      <c r="BG10" s="473">
        <f>IF(ISNUMBER(System!$C10),PlotData!G10+ $BF$1*AG10,$CB$3)</f>
        <v>-4.6200798777741614</v>
      </c>
      <c r="BH10" s="473">
        <f>IF(ISNUMBER(System!$C10),PlotData!H10+ $BF$1*AH10,$CB$3)</f>
        <v>-4.0200798777741609</v>
      </c>
      <c r="BI10" s="473">
        <f>IF(ISNUMBER(System!$C10),PlotData!I10+ $BF$1*AI10,$CB$3)</f>
        <v>-3.4200798777741612</v>
      </c>
      <c r="BJ10" s="473">
        <f>IF(ISNUMBER(System!$C10),PlotData!J10+ $BF$1*AJ10,$CB$3)</f>
        <v>-2.8200798777741607</v>
      </c>
      <c r="BK10" s="473">
        <f>IF(ISNUMBER(System!$C10),PlotData!K10+ $BF$1*AK10,$CB$3)</f>
        <v>-2.220079877774161</v>
      </c>
      <c r="BL10" s="502">
        <f>IF(ISNUMBER(System!$C10),PlotData!L10+ $BF$1*AL10,$CB$3)</f>
        <v>-1.6200798777741607</v>
      </c>
      <c r="BN10" s="504">
        <v>7</v>
      </c>
      <c r="BO10" s="501">
        <f>IF(ISNUMBER(System!$C10),O10+ $BF$1*AO10,$CB$4)</f>
        <v>-2.6200798777741596</v>
      </c>
      <c r="BP10" s="473">
        <f>IF(ISNUMBER(System!$C10),P10+ $BF$1*AP10,$CB$4)</f>
        <v>-2.6820878655515772</v>
      </c>
      <c r="BQ10" s="473">
        <f>IF(ISNUMBER(System!$C10),Q10+ $BF$1*AQ10,$CB$4)</f>
        <v>-2.7440958533289947</v>
      </c>
      <c r="BR10" s="473">
        <f>IF(ISNUMBER(System!$C10),R10+ $BF$1*AR10,$CB$4)</f>
        <v>-2.8061038411064083</v>
      </c>
      <c r="BS10" s="473">
        <f>IF(ISNUMBER(System!$C10),S10+ $BF$1*AS10,$CB$4)</f>
        <v>-2.8681118288838259</v>
      </c>
      <c r="BT10" s="473">
        <f>IF(ISNUMBER(System!$C10),T10+ $BF$1*AT10,$CB$4)</f>
        <v>-2.9301198166612394</v>
      </c>
      <c r="BU10" s="473">
        <f>IF(ISNUMBER(System!$C10),U10+ $BF$1*AU10,$CB$4)</f>
        <v>-2.992127804438657</v>
      </c>
      <c r="BV10" s="473">
        <f>IF(ISNUMBER(System!$C10),V10+ $BF$1*AV10,$CB$4)</f>
        <v>-3.0541357922160701</v>
      </c>
      <c r="BW10" s="473">
        <f>IF(ISNUMBER(System!$C10),W10+ $BF$1*AW10,$CB$4)</f>
        <v>-3.1161437799934877</v>
      </c>
      <c r="BX10" s="473">
        <f>IF(ISNUMBER(System!$C10),X10+ $BF$1*AX10,$CB$4)</f>
        <v>-3.1781517677709052</v>
      </c>
      <c r="BY10" s="502">
        <f>IF(ISNUMBER(System!$C10),Y10+ $BF$1*AY10,$CB$4)</f>
        <v>-3.2401597555483188</v>
      </c>
      <c r="CA10" s="506" t="s">
        <v>176</v>
      </c>
      <c r="CB10" s="507">
        <f>CB3-CB5</f>
        <v>-15.761837188805655</v>
      </c>
      <c r="CC10" s="508">
        <f>CB4-CB5</f>
        <v>-13.261837188805655</v>
      </c>
      <c r="CD10" s="509"/>
      <c r="CE10" s="506" t="s">
        <v>176</v>
      </c>
      <c r="CF10" s="507">
        <f>CF3-CF5</f>
        <v>-13.739491087075569</v>
      </c>
      <c r="CG10" s="508">
        <f>CF4-CF5</f>
        <v>-10.743427184856241</v>
      </c>
    </row>
    <row r="11" spans="1:85" x14ac:dyDescent="0.35">
      <c r="A11" s="500">
        <v>8</v>
      </c>
      <c r="B11" s="501">
        <v>-1</v>
      </c>
      <c r="C11" s="473">
        <v>-0.39999999999999991</v>
      </c>
      <c r="D11" s="473">
        <v>0.20000000000000018</v>
      </c>
      <c r="E11" s="473">
        <v>0.80000000000000027</v>
      </c>
      <c r="F11" s="473">
        <v>1.4000000000000004</v>
      </c>
      <c r="G11" s="473">
        <v>2.0000000000000004</v>
      </c>
      <c r="H11" s="473">
        <v>2.6000000000000005</v>
      </c>
      <c r="I11" s="473">
        <v>3.2000000000000006</v>
      </c>
      <c r="J11" s="473">
        <v>3.8000000000000007</v>
      </c>
      <c r="K11" s="473">
        <v>4.4000000000000004</v>
      </c>
      <c r="L11" s="502">
        <v>5</v>
      </c>
      <c r="N11" s="500">
        <v>8</v>
      </c>
      <c r="O11" s="501">
        <v>-2</v>
      </c>
      <c r="P11" s="473">
        <v>-2</v>
      </c>
      <c r="Q11" s="473">
        <v>-2</v>
      </c>
      <c r="R11" s="473">
        <v>-2</v>
      </c>
      <c r="S11" s="473">
        <v>-2</v>
      </c>
      <c r="T11" s="473">
        <v>-2</v>
      </c>
      <c r="U11" s="473">
        <v>-2</v>
      </c>
      <c r="V11" s="473">
        <v>-2</v>
      </c>
      <c r="W11" s="473">
        <v>-2</v>
      </c>
      <c r="X11" s="473">
        <v>-2</v>
      </c>
      <c r="Y11" s="502">
        <v>-2</v>
      </c>
      <c r="AA11" s="503">
        <v>8</v>
      </c>
      <c r="AB11" s="501">
        <f xml:space="preserve"> -15.0986698536996 + ((1 - 0)*0 + 0*0)</f>
        <v>-15.098669853699599</v>
      </c>
      <c r="AC11" s="473">
        <f xml:space="preserve"> -15.0986698536996 + ((1 - 0.1)*0 + 0.1*0)</f>
        <v>-15.098669853699599</v>
      </c>
      <c r="AD11" s="473">
        <f xml:space="preserve"> -15.0986698536996 + ((1 - 0.2)*0 + 0.2*0)</f>
        <v>-15.098669853699599</v>
      </c>
      <c r="AE11" s="473">
        <f xml:space="preserve"> -15.0986698536996 + ((1 - 0.3)*0 + 0.3*0)</f>
        <v>-15.098669853699599</v>
      </c>
      <c r="AF11" s="473">
        <f xml:space="preserve"> -15.0986698536996 + ((1 - 0.4)*0 + 0.4*0)</f>
        <v>-15.098669853699599</v>
      </c>
      <c r="AG11" s="473">
        <f xml:space="preserve"> -15.0986698536996 + ((1 - 0.5)*0 + 0.5*0)</f>
        <v>-15.098669853699599</v>
      </c>
      <c r="AH11" s="473">
        <f xml:space="preserve"> -15.0986698536996 + ((1 - 0.6)*0 + 0.6*0)</f>
        <v>-15.098669853699599</v>
      </c>
      <c r="AI11" s="473">
        <f xml:space="preserve"> -15.0986698536996 + ((1 - 0.7)*0 + 0.7*0)</f>
        <v>-15.098669853699599</v>
      </c>
      <c r="AJ11" s="473">
        <f xml:space="preserve"> -15.0986698536996 + ((1 - 0.8000001)*0 + 0.8000001*0)</f>
        <v>-15.098669853699599</v>
      </c>
      <c r="AK11" s="473">
        <f xml:space="preserve"> -15.0986698536996 + ((1 - 0.9000001)*0 + 0.9000001*0)</f>
        <v>-15.098669853699599</v>
      </c>
      <c r="AL11" s="502">
        <f t="shared" si="0"/>
        <v>-15.098669853699599</v>
      </c>
      <c r="AN11" s="503">
        <v>8</v>
      </c>
      <c r="AO11" s="501">
        <f xml:space="preserve"> -30.1973397073992 + ((1 - 0)*0 + 0*0)</f>
        <v>-30.197339707399198</v>
      </c>
      <c r="AP11" s="473">
        <f xml:space="preserve"> -31.7072066927692 + ((1 - 0.1)*0 + 0.1*0)</f>
        <v>-31.707206692769201</v>
      </c>
      <c r="AQ11" s="473">
        <f xml:space="preserve"> -33.2170736781392 + ((1 - 0.2)*0 + 0.2*0)</f>
        <v>-33.217073678139201</v>
      </c>
      <c r="AR11" s="473">
        <f xml:space="preserve"> -34.7269406635092 + ((1 - 0.3)*0 + 0.3*0)</f>
        <v>-34.726940663509197</v>
      </c>
      <c r="AS11" s="473">
        <f xml:space="preserve"> -36.2368076488792 + ((1 - 0.4)*0 + 0.4*0)</f>
        <v>-36.2368076488792</v>
      </c>
      <c r="AT11" s="473">
        <f xml:space="preserve"> -37.7466746342491 + ((1 - 0.5)*0 + 0.5*0)</f>
        <v>-37.746674634249104</v>
      </c>
      <c r="AU11" s="473">
        <f xml:space="preserve"> -39.2565416196191 + ((1 - 0.6)*0 + 0.6*0)</f>
        <v>-39.256541619619099</v>
      </c>
      <c r="AV11" s="473">
        <f xml:space="preserve"> -40.766408604989 + ((1 - 0.7)*0 + 0.7*0)</f>
        <v>-40.766408604989003</v>
      </c>
      <c r="AW11" s="473">
        <f xml:space="preserve"> -42.276275590359 + ((1 - 0.8000001)*0 + 0.8000001*0)</f>
        <v>-42.276275590358999</v>
      </c>
      <c r="AX11" s="473">
        <f xml:space="preserve"> -43.7861425757289 + ((1 - 0.9000001)*0 + 0.9000001*0)</f>
        <v>-43.786142575728903</v>
      </c>
      <c r="AY11" s="502">
        <f xml:space="preserve"> -45.2960095610987 + ((1 - 1)*0 + 1*0)</f>
        <v>-45.2960095610987</v>
      </c>
      <c r="BA11" s="504">
        <v>8</v>
      </c>
      <c r="BB11" s="501">
        <f>IF(ISNUMBER(System!$C11),PlotData!B11+ $BF$1*AB11,$CB$3)</f>
        <v>-1.6200798777741594</v>
      </c>
      <c r="BC11" s="473">
        <f>IF(ISNUMBER(System!$C11),PlotData!C11+ $BF$1*AC11,$CB$3)</f>
        <v>-1.0200798777741593</v>
      </c>
      <c r="BD11" s="473">
        <f>IF(ISNUMBER(System!$C11),PlotData!D11+ $BF$1*AD11,$CB$3)</f>
        <v>-0.42007987777415923</v>
      </c>
      <c r="BE11" s="473">
        <f>IF(ISNUMBER(System!$C11),PlotData!E11+ $BF$1*AE11,$CB$3)</f>
        <v>0.17992012222584086</v>
      </c>
      <c r="BF11" s="473">
        <f>IF(ISNUMBER(System!$C11),PlotData!F11+ $BF$1*AF11,$CB$3)</f>
        <v>0.77992012222584095</v>
      </c>
      <c r="BG11" s="473">
        <f>IF(ISNUMBER(System!$C11),PlotData!G11+ $BF$1*AG11,$CB$3)</f>
        <v>1.379920122225841</v>
      </c>
      <c r="BH11" s="473">
        <f>IF(ISNUMBER(System!$C11),PlotData!H11+ $BF$1*AH11,$CB$3)</f>
        <v>1.9799201222258411</v>
      </c>
      <c r="BI11" s="473">
        <f>IF(ISNUMBER(System!$C11),PlotData!I11+ $BF$1*AI11,$CB$3)</f>
        <v>2.5799201222258414</v>
      </c>
      <c r="BJ11" s="473">
        <f>IF(ISNUMBER(System!$C11),PlotData!J11+ $BF$1*AJ11,$CB$3)</f>
        <v>3.1799201222258411</v>
      </c>
      <c r="BK11" s="473">
        <f>IF(ISNUMBER(System!$C11),PlotData!K11+ $BF$1*AK11,$CB$3)</f>
        <v>3.7799201222258407</v>
      </c>
      <c r="BL11" s="502">
        <f>IF(ISNUMBER(System!$C11),PlotData!L11+ $BF$1*AL11,$CB$3)</f>
        <v>4.3799201222258404</v>
      </c>
      <c r="BN11" s="504">
        <v>8</v>
      </c>
      <c r="BO11" s="501">
        <f>IF(ISNUMBER(System!$C11),O11+ $BF$1*AO11,$CB$4)</f>
        <v>-3.2401597555483188</v>
      </c>
      <c r="BP11" s="473">
        <f>IF(ISNUMBER(System!$C11),P11+ $BF$1*AP11,$CB$4)</f>
        <v>-3.3021677433257368</v>
      </c>
      <c r="BQ11" s="473">
        <f>IF(ISNUMBER(System!$C11),Q11+ $BF$1*AQ11,$CB$4)</f>
        <v>-3.3641757311031544</v>
      </c>
      <c r="BR11" s="473">
        <f>IF(ISNUMBER(System!$C11),R11+ $BF$1*AR11,$CB$4)</f>
        <v>-3.4261837188805719</v>
      </c>
      <c r="BS11" s="473">
        <f>IF(ISNUMBER(System!$C11),S11+ $BF$1*AS11,$CB$4)</f>
        <v>-3.4881917066579895</v>
      </c>
      <c r="BT11" s="473">
        <f>IF(ISNUMBER(System!$C11),T11+ $BF$1*AT11,$CB$4)</f>
        <v>-3.5501996944354031</v>
      </c>
      <c r="BU11" s="473">
        <f>IF(ISNUMBER(System!$C11),U11+ $BF$1*AU11,$CB$4)</f>
        <v>-3.6122076822128202</v>
      </c>
      <c r="BV11" s="473">
        <f>IF(ISNUMBER(System!$C11),V11+ $BF$1*AV11,$CB$4)</f>
        <v>-3.6742156699902342</v>
      </c>
      <c r="BW11" s="473">
        <f>IF(ISNUMBER(System!$C11),W11+ $BF$1*AW11,$CB$4)</f>
        <v>-3.7362236577676518</v>
      </c>
      <c r="BX11" s="473">
        <f>IF(ISNUMBER(System!$C11),X11+ $BF$1*AX11,$CB$4)</f>
        <v>-3.7982316455450649</v>
      </c>
      <c r="BY11" s="502">
        <f>IF(ISNUMBER(System!$C11),Y11+ $BF$1*AY11,$CB$4)</f>
        <v>-3.8602396333224744</v>
      </c>
    </row>
    <row r="12" spans="1:85" x14ac:dyDescent="0.35">
      <c r="A12" s="500">
        <v>9</v>
      </c>
      <c r="B12" s="501">
        <v>-7</v>
      </c>
      <c r="C12" s="473">
        <v>-6.4</v>
      </c>
      <c r="D12" s="473">
        <v>-5.8000000000000007</v>
      </c>
      <c r="E12" s="473">
        <v>-5.2000000000000011</v>
      </c>
      <c r="F12" s="473">
        <v>-4.6000000000000014</v>
      </c>
      <c r="G12" s="473">
        <v>-4.0000000000000018</v>
      </c>
      <c r="H12" s="473">
        <v>-3.4000000000000017</v>
      </c>
      <c r="I12" s="473">
        <v>-2.8000000000000016</v>
      </c>
      <c r="J12" s="473">
        <v>-2.2000000000000015</v>
      </c>
      <c r="K12" s="473">
        <v>-1.6000000000000014</v>
      </c>
      <c r="L12" s="502">
        <v>-1.0000000000000013</v>
      </c>
      <c r="N12" s="500">
        <v>9</v>
      </c>
      <c r="O12" s="501">
        <v>4</v>
      </c>
      <c r="P12" s="473">
        <v>3.4</v>
      </c>
      <c r="Q12" s="473">
        <v>2.8</v>
      </c>
      <c r="R12" s="473">
        <v>2.1999999999999997</v>
      </c>
      <c r="S12" s="473">
        <v>1.5999999999999996</v>
      </c>
      <c r="T12" s="473">
        <v>0.99999999999999956</v>
      </c>
      <c r="U12" s="473">
        <v>0.39999999999999947</v>
      </c>
      <c r="V12" s="473">
        <v>-0.20000000000000062</v>
      </c>
      <c r="W12" s="473">
        <v>-0.80000000000000071</v>
      </c>
      <c r="X12" s="473">
        <v>-1.4000000000000008</v>
      </c>
      <c r="Y12" s="502">
        <v>-2.0000000000000009</v>
      </c>
      <c r="AA12" s="503">
        <v>9</v>
      </c>
      <c r="AB12" s="501">
        <f xml:space="preserve"> -1.2563734774762E-15 + ((1 - 0)*0 + 0*0)</f>
        <v>-1.2563734774762E-15</v>
      </c>
      <c r="AC12" s="473">
        <f xml:space="preserve"> -1.50986698536996 + ((1 - 0.1)*0 + 0.1*0)</f>
        <v>-1.50986698536996</v>
      </c>
      <c r="AD12" s="473">
        <f xml:space="preserve"> -3.01973397073992 + ((1 - 0.2)*0 + 0.2*0)</f>
        <v>-3.01973397073992</v>
      </c>
      <c r="AE12" s="473">
        <f xml:space="preserve"> -4.52960095610988 + ((1 - 0.3)*0 + 0.3*0)</f>
        <v>-4.5296009561098796</v>
      </c>
      <c r="AF12" s="473">
        <f xml:space="preserve"> -6.03946794147984 + ((1 - 0.4)*0 + 0.4*0)</f>
        <v>-6.03946794147984</v>
      </c>
      <c r="AG12" s="473">
        <f xml:space="preserve"> -7.5493349268498 + ((1 - 0.5)*0 + 0.5*0)</f>
        <v>-7.5493349268497996</v>
      </c>
      <c r="AH12" s="473">
        <f xml:space="preserve"> -9.05920191221976 + ((1 - 0.6)*0 + 0.6*0)</f>
        <v>-9.0592019122197591</v>
      </c>
      <c r="AI12" s="473">
        <f xml:space="preserve"> -10.5690688975897 + ((1 - 0.7)*0 + 0.7*0)</f>
        <v>-10.5690688975897</v>
      </c>
      <c r="AJ12" s="473">
        <f xml:space="preserve"> -12.0789358829597 + ((1 - 0.8000001)*0 + 0.8000001*0)</f>
        <v>-12.0789358829597</v>
      </c>
      <c r="AK12" s="473">
        <f xml:space="preserve"> -13.5888028683297 + ((1 - 0.9000001)*0 + 0.9000001*0)</f>
        <v>-13.588802868329701</v>
      </c>
      <c r="AL12" s="502">
        <f t="shared" si="0"/>
        <v>-15.098669853699599</v>
      </c>
      <c r="AN12" s="503">
        <v>9</v>
      </c>
      <c r="AO12" s="501">
        <f xml:space="preserve"> -15.0986698536996 + ((1 - 0)*0 + 0*0)</f>
        <v>-15.098669853699599</v>
      </c>
      <c r="AP12" s="473">
        <f xml:space="preserve"> -16.6085368390696 + ((1 - 0.1)*0 + 0.1*0)</f>
        <v>-16.6085368390696</v>
      </c>
      <c r="AQ12" s="473">
        <f xml:space="preserve"> -18.1184038244395 + ((1 - 0.2)*0 + 0.2*0)</f>
        <v>-18.1184038244395</v>
      </c>
      <c r="AR12" s="473">
        <f xml:space="preserve"> -19.6282708098095 + ((1 - 0.3)*0 + 0.3*0)</f>
        <v>-19.6282708098095</v>
      </c>
      <c r="AS12" s="473">
        <f xml:space="preserve"> -21.1381377951795 + ((1 - 0.4)*0 + 0.4*0)</f>
        <v>-21.1381377951795</v>
      </c>
      <c r="AT12" s="473">
        <f xml:space="preserve"> -22.6480047805494 + ((1 - 0.5)*0 + 0.5*0)</f>
        <v>-22.6480047805494</v>
      </c>
      <c r="AU12" s="473">
        <f xml:space="preserve"> -24.1578717659194 + ((1 - 0.6)*0 + 0.6*0)</f>
        <v>-24.157871765919399</v>
      </c>
      <c r="AV12" s="473">
        <f xml:space="preserve"> -25.6677387512893 + ((1 - 0.7)*0 + 0.7*0)</f>
        <v>-25.667738751289299</v>
      </c>
      <c r="AW12" s="473">
        <f xml:space="preserve"> -27.1776057366593 + ((1 - 0.8000001)*0 + 0.8000001*0)</f>
        <v>-27.177605736659299</v>
      </c>
      <c r="AX12" s="473">
        <f xml:space="preserve"> -28.6874727220293 + ((1 - 0.9000001)*0 + 0.9000001*0)</f>
        <v>-28.687472722029302</v>
      </c>
      <c r="AY12" s="502">
        <f xml:space="preserve"> -30.1973397073992 + ((1 - 1)*0 + 1*0)</f>
        <v>-30.197339707399198</v>
      </c>
      <c r="BA12" s="504">
        <v>9</v>
      </c>
      <c r="BB12" s="501">
        <f>IF(ISNUMBER(System!$C12),PlotData!B12+ $BF$1*AB12,$CB$3)</f>
        <v>-7</v>
      </c>
      <c r="BC12" s="473">
        <f>IF(ISNUMBER(System!$C12),PlotData!C12+ $BF$1*AC12,$CB$3)</f>
        <v>-6.4620079877774161</v>
      </c>
      <c r="BD12" s="473">
        <f>IF(ISNUMBER(System!$C12),PlotData!D12+ $BF$1*AD12,$CB$3)</f>
        <v>-5.9240159755548323</v>
      </c>
      <c r="BE12" s="473">
        <f>IF(ISNUMBER(System!$C12),PlotData!E12+ $BF$1*AE12,$CB$3)</f>
        <v>-5.3860239633322493</v>
      </c>
      <c r="BF12" s="473">
        <f>IF(ISNUMBER(System!$C12),PlotData!F12+ $BF$1*AF12,$CB$3)</f>
        <v>-4.8480319511096654</v>
      </c>
      <c r="BG12" s="473">
        <f>IF(ISNUMBER(System!$C12),PlotData!G12+ $BF$1*AG12,$CB$3)</f>
        <v>-4.3100399388870816</v>
      </c>
      <c r="BH12" s="473">
        <f>IF(ISNUMBER(System!$C12),PlotData!H12+ $BF$1*AH12,$CB$3)</f>
        <v>-3.7720479266644973</v>
      </c>
      <c r="BI12" s="473">
        <f>IF(ISNUMBER(System!$C12),PlotData!I12+ $BF$1*AI12,$CB$3)</f>
        <v>-3.2340559144419125</v>
      </c>
      <c r="BJ12" s="473">
        <f>IF(ISNUMBER(System!$C12),PlotData!J12+ $BF$1*AJ12,$CB$3)</f>
        <v>-2.69606390221933</v>
      </c>
      <c r="BK12" s="473">
        <f>IF(ISNUMBER(System!$C12),PlotData!K12+ $BF$1*AK12,$CB$3)</f>
        <v>-2.1580718899967475</v>
      </c>
      <c r="BL12" s="502">
        <f>IF(ISNUMBER(System!$C12),PlotData!L12+ $BF$1*AL12,$CB$3)</f>
        <v>-1.6200798777741607</v>
      </c>
      <c r="BN12" s="504">
        <v>9</v>
      </c>
      <c r="BO12" s="501">
        <f>IF(ISNUMBER(System!$C12),O12+ $BF$1*AO12,$CB$4)</f>
        <v>3.3799201222258404</v>
      </c>
      <c r="BP12" s="473">
        <f>IF(ISNUMBER(System!$C12),P12+ $BF$1*AP12,$CB$4)</f>
        <v>2.7179121344484227</v>
      </c>
      <c r="BQ12" s="473">
        <f>IF(ISNUMBER(System!$C12),Q12+ $BF$1*AQ12,$CB$4)</f>
        <v>2.0559041466710095</v>
      </c>
      <c r="BR12" s="473">
        <f>IF(ISNUMBER(System!$C12),R12+ $BF$1*AR12,$CB$4)</f>
        <v>1.3938961588935914</v>
      </c>
      <c r="BS12" s="473">
        <f>IF(ISNUMBER(System!$C12),S12+ $BF$1*AS12,$CB$4)</f>
        <v>0.73188817111617388</v>
      </c>
      <c r="BT12" s="473">
        <f>IF(ISNUMBER(System!$C12),T12+ $BF$1*AT12,$CB$4)</f>
        <v>6.9880183338760338E-2</v>
      </c>
      <c r="BU12" s="473">
        <f>IF(ISNUMBER(System!$C12),U12+ $BF$1*AU12,$CB$4)</f>
        <v>-0.59212780443865731</v>
      </c>
      <c r="BV12" s="473">
        <f>IF(ISNUMBER(System!$C12),V12+ $BF$1*AV12,$CB$4)</f>
        <v>-1.254135792216071</v>
      </c>
      <c r="BW12" s="473">
        <f>IF(ISNUMBER(System!$C12),W12+ $BF$1*AW12,$CB$4)</f>
        <v>-1.9161437799934886</v>
      </c>
      <c r="BX12" s="473">
        <f>IF(ISNUMBER(System!$C12),X12+ $BF$1*AX12,$CB$4)</f>
        <v>-2.5781517677709065</v>
      </c>
      <c r="BY12" s="502">
        <f>IF(ISNUMBER(System!$C12),Y12+ $BF$1*AY12,$CB$4)</f>
        <v>-3.2401597555483197</v>
      </c>
    </row>
    <row r="13" spans="1:85" x14ac:dyDescent="0.35">
      <c r="A13" s="500">
        <v>10</v>
      </c>
      <c r="B13" s="501">
        <v>-1</v>
      </c>
      <c r="C13" s="473">
        <v>-0.39999999999999991</v>
      </c>
      <c r="D13" s="473">
        <v>0.20000000000000018</v>
      </c>
      <c r="E13" s="473">
        <v>0.80000000000000027</v>
      </c>
      <c r="F13" s="473">
        <v>1.4000000000000004</v>
      </c>
      <c r="G13" s="473">
        <v>2.0000000000000004</v>
      </c>
      <c r="H13" s="473">
        <v>2.6000000000000005</v>
      </c>
      <c r="I13" s="473">
        <v>3.2000000000000006</v>
      </c>
      <c r="J13" s="473">
        <v>3.8000000000000007</v>
      </c>
      <c r="K13" s="473">
        <v>4.4000000000000004</v>
      </c>
      <c r="L13" s="502">
        <v>5</v>
      </c>
      <c r="N13" s="500">
        <v>10</v>
      </c>
      <c r="O13" s="501">
        <v>4</v>
      </c>
      <c r="P13" s="473">
        <v>3.4</v>
      </c>
      <c r="Q13" s="473">
        <v>2.8</v>
      </c>
      <c r="R13" s="473">
        <v>2.1999999999999997</v>
      </c>
      <c r="S13" s="473">
        <v>1.5999999999999996</v>
      </c>
      <c r="T13" s="473">
        <v>0.99999999999999956</v>
      </c>
      <c r="U13" s="473">
        <v>0.39999999999999947</v>
      </c>
      <c r="V13" s="473">
        <v>-0.20000000000000062</v>
      </c>
      <c r="W13" s="473">
        <v>-0.80000000000000071</v>
      </c>
      <c r="X13" s="473">
        <v>-1.4000000000000008</v>
      </c>
      <c r="Y13" s="502">
        <v>-2.0000000000000009</v>
      </c>
      <c r="AA13" s="503">
        <v>10</v>
      </c>
      <c r="AB13" s="501">
        <f xml:space="preserve"> -3.0146024565525E-14 + ((1 - 0)*0 + 0*0)</f>
        <v>-3.0146024565524998E-14</v>
      </c>
      <c r="AC13" s="473">
        <f xml:space="preserve"> -1.50986698537001 + ((1 - 0.1)*0 + 0.1*0)</f>
        <v>-1.50986698537001</v>
      </c>
      <c r="AD13" s="473">
        <f xml:space="preserve"> -3.01973397073999 + ((1 - 0.2)*0 + 0.2*0)</f>
        <v>-3.0197339707399902</v>
      </c>
      <c r="AE13" s="473">
        <f xml:space="preserve"> -4.52960095610998 + ((1 - 0.3)*0 + 0.3*0)</f>
        <v>-4.5296009561099799</v>
      </c>
      <c r="AF13" s="473">
        <f xml:space="preserve"> -6.03946794147997 + ((1 - 0.4)*0 + 0.4*0)</f>
        <v>-6.0394679414799697</v>
      </c>
      <c r="AG13" s="473">
        <f xml:space="preserve"> -7.54933492684995 + ((1 - 0.5)*0 + 0.5*0)</f>
        <v>-7.5493349268499497</v>
      </c>
      <c r="AH13" s="473">
        <f xml:space="preserve"> -9.05920191221992 + ((1 - 0.6)*0 + 0.6*0)</f>
        <v>-9.0592019122199208</v>
      </c>
      <c r="AI13" s="473">
        <f xml:space="preserve"> -10.5690688975899 + ((1 - 0.7)*0 + 0.7*0)</f>
        <v>-10.569068897589901</v>
      </c>
      <c r="AJ13" s="473">
        <f xml:space="preserve"> -12.0789358829598 + ((1 - 0.8000001)*0 + 0.8000001*0)</f>
        <v>-12.078935882959801</v>
      </c>
      <c r="AK13" s="473">
        <f xml:space="preserve"> -13.5888028683297 + ((1 - 0.9000001)*0 + 0.9000001*0)</f>
        <v>-13.588802868329701</v>
      </c>
      <c r="AL13" s="502">
        <f t="shared" si="0"/>
        <v>-15.098669853699599</v>
      </c>
      <c r="AN13" s="503">
        <v>10</v>
      </c>
      <c r="AO13" s="501">
        <f xml:space="preserve"> -30.1973397073992 + ((1 - 0)*0 + 0*0)</f>
        <v>-30.197339707399198</v>
      </c>
      <c r="AP13" s="473">
        <f xml:space="preserve"> -31.7072066927692 + ((1 - 0.1)*0 + 0.1*0)</f>
        <v>-31.707206692769201</v>
      </c>
      <c r="AQ13" s="473">
        <f xml:space="preserve"> -33.2170736781392 + ((1 - 0.2)*0 + 0.2*0)</f>
        <v>-33.217073678139201</v>
      </c>
      <c r="AR13" s="473">
        <f xml:space="preserve"> -34.7269406635091 + ((1 - 0.3)*0 + 0.3*0)</f>
        <v>-34.726940663509097</v>
      </c>
      <c r="AS13" s="473">
        <f xml:space="preserve"> -36.2368076488791 + ((1 - 0.4)*0 + 0.4*0)</f>
        <v>-36.2368076488791</v>
      </c>
      <c r="AT13" s="473">
        <f xml:space="preserve"> -37.7466746342491 + ((1 - 0.5)*0 + 0.5*0)</f>
        <v>-37.746674634249104</v>
      </c>
      <c r="AU13" s="473">
        <f xml:space="preserve"> -39.2565416196191 + ((1 - 0.6)*0 + 0.6*0)</f>
        <v>-39.256541619619099</v>
      </c>
      <c r="AV13" s="473">
        <f xml:space="preserve"> -40.766408604989 + ((1 - 0.7)*0 + 0.7*0)</f>
        <v>-40.766408604989003</v>
      </c>
      <c r="AW13" s="473">
        <f xml:space="preserve"> -42.276275590359 + ((1 - 0.8000001)*0 + 0.8000001*0)</f>
        <v>-42.276275590358999</v>
      </c>
      <c r="AX13" s="473">
        <f xml:space="preserve"> -43.7861425757289 + ((1 - 0.9000001)*0 + 0.9000001*0)</f>
        <v>-43.786142575728903</v>
      </c>
      <c r="AY13" s="502">
        <f xml:space="preserve"> -45.2960095610987 + ((1 - 1)*0 + 1*0)</f>
        <v>-45.2960095610987</v>
      </c>
      <c r="BA13" s="504">
        <v>10</v>
      </c>
      <c r="BB13" s="501">
        <f>IF(ISNUMBER(System!$C13),PlotData!B13+ $BF$1*AB13,$CB$3)</f>
        <v>-1.0000000000000013</v>
      </c>
      <c r="BC13" s="473">
        <f>IF(ISNUMBER(System!$C13),PlotData!C13+ $BF$1*AC13,$CB$3)</f>
        <v>-0.46200798777741792</v>
      </c>
      <c r="BD13" s="473">
        <f>IF(ISNUMBER(System!$C13),PlotData!D13+ $BF$1*AD13,$CB$3)</f>
        <v>7.5984024445165402E-2</v>
      </c>
      <c r="BE13" s="473">
        <f>IF(ISNUMBER(System!$C13),PlotData!E13+ $BF$1*AE13,$CB$3)</f>
        <v>0.61397603666774825</v>
      </c>
      <c r="BF13" s="473">
        <f>IF(ISNUMBER(System!$C13),PlotData!F13+ $BF$1*AF13,$CB$3)</f>
        <v>1.1519680488903312</v>
      </c>
      <c r="BG13" s="473">
        <f>IF(ISNUMBER(System!$C13),PlotData!G13+ $BF$1*AG13,$CB$3)</f>
        <v>1.6899600611129146</v>
      </c>
      <c r="BH13" s="473">
        <f>IF(ISNUMBER(System!$C13),PlotData!H13+ $BF$1*AH13,$CB$3)</f>
        <v>2.2279520733354983</v>
      </c>
      <c r="BI13" s="473">
        <f>IF(ISNUMBER(System!$C13),PlotData!I13+ $BF$1*AI13,$CB$3)</f>
        <v>2.7659440855580817</v>
      </c>
      <c r="BJ13" s="473">
        <f>IF(ISNUMBER(System!$C13),PlotData!J13+ $BF$1*AJ13,$CB$3)</f>
        <v>3.3039360977806682</v>
      </c>
      <c r="BK13" s="473">
        <f>IF(ISNUMBER(System!$C13),PlotData!K13+ $BF$1*AK13,$CB$3)</f>
        <v>3.8419281100032543</v>
      </c>
      <c r="BL13" s="502">
        <f>IF(ISNUMBER(System!$C13),PlotData!L13+ $BF$1*AL13,$CB$3)</f>
        <v>4.3799201222258404</v>
      </c>
      <c r="BN13" s="504">
        <v>10</v>
      </c>
      <c r="BO13" s="501">
        <f>IF(ISNUMBER(System!$C13),O13+ $BF$1*AO13,$CB$4)</f>
        <v>2.7598402444516812</v>
      </c>
      <c r="BP13" s="473">
        <f>IF(ISNUMBER(System!$C13),P13+ $BF$1*AP13,$CB$4)</f>
        <v>2.0978322566742635</v>
      </c>
      <c r="BQ13" s="473">
        <f>IF(ISNUMBER(System!$C13),Q13+ $BF$1*AQ13,$CB$4)</f>
        <v>1.4358242688968457</v>
      </c>
      <c r="BR13" s="473">
        <f>IF(ISNUMBER(System!$C13),R13+ $BF$1*AR13,$CB$4)</f>
        <v>0.77381628111943224</v>
      </c>
      <c r="BS13" s="473">
        <f>IF(ISNUMBER(System!$C13),S13+ $BF$1*AS13,$CB$4)</f>
        <v>0.11180829334201436</v>
      </c>
      <c r="BT13" s="473">
        <f>IF(ISNUMBER(System!$C13),T13+ $BF$1*AT13,$CB$4)</f>
        <v>-0.55019969443540351</v>
      </c>
      <c r="BU13" s="473">
        <f>IF(ISNUMBER(System!$C13),U13+ $BF$1*AU13,$CB$4)</f>
        <v>-1.2122076822128209</v>
      </c>
      <c r="BV13" s="473">
        <f>IF(ISNUMBER(System!$C13),V13+ $BF$1*AV13,$CB$4)</f>
        <v>-1.8742156699902346</v>
      </c>
      <c r="BW13" s="473">
        <f>IF(ISNUMBER(System!$C13),W13+ $BF$1*AW13,$CB$4)</f>
        <v>-2.5362236577676525</v>
      </c>
      <c r="BX13" s="473">
        <f>IF(ISNUMBER(System!$C13),X13+ $BF$1*AX13,$CB$4)</f>
        <v>-3.1982316455450661</v>
      </c>
      <c r="BY13" s="502">
        <f>IF(ISNUMBER(System!$C13),Y13+ $BF$1*AY13,$CB$4)</f>
        <v>-3.8602396333224753</v>
      </c>
    </row>
    <row r="14" spans="1:85" x14ac:dyDescent="0.35">
      <c r="A14" s="500">
        <v>11</v>
      </c>
      <c r="B14" s="501"/>
      <c r="C14" s="473"/>
      <c r="D14" s="473"/>
      <c r="E14" s="473"/>
      <c r="F14" s="473"/>
      <c r="G14" s="473"/>
      <c r="H14" s="473"/>
      <c r="I14" s="473"/>
      <c r="J14" s="473"/>
      <c r="K14" s="473"/>
      <c r="L14" s="502"/>
      <c r="N14" s="500">
        <v>11</v>
      </c>
      <c r="O14" s="501"/>
      <c r="P14" s="473"/>
      <c r="Q14" s="473"/>
      <c r="R14" s="473"/>
      <c r="S14" s="473"/>
      <c r="T14" s="473"/>
      <c r="U14" s="473"/>
      <c r="V14" s="473"/>
      <c r="W14" s="473"/>
      <c r="X14" s="473"/>
      <c r="Y14" s="502"/>
      <c r="AA14" s="503">
        <v>11</v>
      </c>
      <c r="AB14" s="501"/>
      <c r="AC14" s="473"/>
      <c r="AD14" s="473"/>
      <c r="AE14" s="473"/>
      <c r="AF14" s="473"/>
      <c r="AG14" s="473"/>
      <c r="AH14" s="473"/>
      <c r="AI14" s="473"/>
      <c r="AJ14" s="473"/>
      <c r="AK14" s="473"/>
      <c r="AL14" s="502"/>
      <c r="AN14" s="503">
        <v>11</v>
      </c>
      <c r="AO14" s="501"/>
      <c r="AP14" s="473"/>
      <c r="AQ14" s="473"/>
      <c r="AR14" s="473"/>
      <c r="AS14" s="473"/>
      <c r="AT14" s="473"/>
      <c r="AU14" s="473"/>
      <c r="AV14" s="473"/>
      <c r="AW14" s="473"/>
      <c r="AX14" s="473"/>
      <c r="AY14" s="502"/>
      <c r="BA14" s="504">
        <v>11</v>
      </c>
      <c r="BB14" s="501">
        <f>IF(ISNUMBER(System!$C14),PlotData!B14+ $BF$1*AB14,$CB$3)</f>
        <v>-1.5</v>
      </c>
      <c r="BC14" s="473">
        <f>IF(ISNUMBER(System!$C14),PlotData!C14+ $BF$1*AC14,$CB$3)</f>
        <v>-1.5</v>
      </c>
      <c r="BD14" s="473">
        <f>IF(ISNUMBER(System!$C14),PlotData!D14+ $BF$1*AD14,$CB$3)</f>
        <v>-1.5</v>
      </c>
      <c r="BE14" s="473">
        <f>IF(ISNUMBER(System!$C14),PlotData!E14+ $BF$1*AE14,$CB$3)</f>
        <v>-1.5</v>
      </c>
      <c r="BF14" s="473">
        <f>IF(ISNUMBER(System!$C14),PlotData!F14+ $BF$1*AF14,$CB$3)</f>
        <v>-1.5</v>
      </c>
      <c r="BG14" s="473">
        <f>IF(ISNUMBER(System!$C14),PlotData!G14+ $BF$1*AG14,$CB$3)</f>
        <v>-1.5</v>
      </c>
      <c r="BH14" s="473">
        <f>IF(ISNUMBER(System!$C14),PlotData!H14+ $BF$1*AH14,$CB$3)</f>
        <v>-1.5</v>
      </c>
      <c r="BI14" s="473">
        <f>IF(ISNUMBER(System!$C14),PlotData!I14+ $BF$1*AI14,$CB$3)</f>
        <v>-1.5</v>
      </c>
      <c r="BJ14" s="473">
        <f>IF(ISNUMBER(System!$C14),PlotData!J14+ $BF$1*AJ14,$CB$3)</f>
        <v>-1.5</v>
      </c>
      <c r="BK14" s="473">
        <f>IF(ISNUMBER(System!$C14),PlotData!K14+ $BF$1*AK14,$CB$3)</f>
        <v>-1.5</v>
      </c>
      <c r="BL14" s="502">
        <f>IF(ISNUMBER(System!$C14),PlotData!L14+ $BF$1*AL14,$CB$3)</f>
        <v>-1.5</v>
      </c>
      <c r="BN14" s="504">
        <v>11</v>
      </c>
      <c r="BO14" s="501">
        <f>IF(ISNUMBER(System!$C14),O14+ $BF$1*AO14,$CB$4)</f>
        <v>1</v>
      </c>
      <c r="BP14" s="473">
        <f>IF(ISNUMBER(System!$C14),P14+ $BF$1*AP14,$CB$4)</f>
        <v>1</v>
      </c>
      <c r="BQ14" s="473">
        <f>IF(ISNUMBER(System!$C14),Q14+ $BF$1*AQ14,$CB$4)</f>
        <v>1</v>
      </c>
      <c r="BR14" s="473">
        <f>IF(ISNUMBER(System!$C14),R14+ $BF$1*AR14,$CB$4)</f>
        <v>1</v>
      </c>
      <c r="BS14" s="473">
        <f>IF(ISNUMBER(System!$C14),S14+ $BF$1*AS14,$CB$4)</f>
        <v>1</v>
      </c>
      <c r="BT14" s="473">
        <f>IF(ISNUMBER(System!$C14),T14+ $BF$1*AT14,$CB$4)</f>
        <v>1</v>
      </c>
      <c r="BU14" s="473">
        <f>IF(ISNUMBER(System!$C14),U14+ $BF$1*AU14,$CB$4)</f>
        <v>1</v>
      </c>
      <c r="BV14" s="473">
        <f>IF(ISNUMBER(System!$C14),V14+ $BF$1*AV14,$CB$4)</f>
        <v>1</v>
      </c>
      <c r="BW14" s="473">
        <f>IF(ISNUMBER(System!$C14),W14+ $BF$1*AW14,$CB$4)</f>
        <v>1</v>
      </c>
      <c r="BX14" s="473">
        <f>IF(ISNUMBER(System!$C14),X14+ $BF$1*AX14,$CB$4)</f>
        <v>1</v>
      </c>
      <c r="BY14" s="502">
        <f>IF(ISNUMBER(System!$C14),Y14+ $BF$1*AY14,$CB$4)</f>
        <v>1</v>
      </c>
    </row>
    <row r="15" spans="1:85" x14ac:dyDescent="0.35">
      <c r="A15" s="500">
        <v>12</v>
      </c>
      <c r="B15" s="501"/>
      <c r="C15" s="473"/>
      <c r="D15" s="473"/>
      <c r="E15" s="473"/>
      <c r="F15" s="473"/>
      <c r="G15" s="473"/>
      <c r="H15" s="473"/>
      <c r="I15" s="473"/>
      <c r="J15" s="473"/>
      <c r="K15" s="473"/>
      <c r="L15" s="502"/>
      <c r="N15" s="500">
        <v>12</v>
      </c>
      <c r="O15" s="501"/>
      <c r="P15" s="473"/>
      <c r="Q15" s="473"/>
      <c r="R15" s="473"/>
      <c r="S15" s="473"/>
      <c r="T15" s="473"/>
      <c r="U15" s="473"/>
      <c r="V15" s="473"/>
      <c r="W15" s="473"/>
      <c r="X15" s="473"/>
      <c r="Y15" s="502"/>
      <c r="AA15" s="503">
        <v>12</v>
      </c>
      <c r="AB15" s="501"/>
      <c r="AC15" s="473"/>
      <c r="AD15" s="473"/>
      <c r="AE15" s="473"/>
      <c r="AF15" s="473"/>
      <c r="AG15" s="473"/>
      <c r="AH15" s="473"/>
      <c r="AI15" s="473"/>
      <c r="AJ15" s="473"/>
      <c r="AK15" s="473"/>
      <c r="AL15" s="502"/>
      <c r="AN15" s="503">
        <v>12</v>
      </c>
      <c r="AO15" s="501"/>
      <c r="AP15" s="473"/>
      <c r="AQ15" s="473"/>
      <c r="AR15" s="473"/>
      <c r="AS15" s="473"/>
      <c r="AT15" s="473"/>
      <c r="AU15" s="473"/>
      <c r="AV15" s="473"/>
      <c r="AW15" s="473"/>
      <c r="AX15" s="473"/>
      <c r="AY15" s="502"/>
      <c r="BA15" s="504">
        <v>12</v>
      </c>
      <c r="BB15" s="501">
        <f>IF(ISNUMBER(System!$C15),PlotData!B15+ $BF$1*AB15,$CB$3)</f>
        <v>-1.5</v>
      </c>
      <c r="BC15" s="473">
        <f>IF(ISNUMBER(System!$C15),PlotData!C15+ $BF$1*AC15,$CB$3)</f>
        <v>-1.5</v>
      </c>
      <c r="BD15" s="473">
        <f>IF(ISNUMBER(System!$C15),PlotData!D15+ $BF$1*AD15,$CB$3)</f>
        <v>-1.5</v>
      </c>
      <c r="BE15" s="473">
        <f>IF(ISNUMBER(System!$C15),PlotData!E15+ $BF$1*AE15,$CB$3)</f>
        <v>-1.5</v>
      </c>
      <c r="BF15" s="473">
        <f>IF(ISNUMBER(System!$C15),PlotData!F15+ $BF$1*AF15,$CB$3)</f>
        <v>-1.5</v>
      </c>
      <c r="BG15" s="473">
        <f>IF(ISNUMBER(System!$C15),PlotData!G15+ $BF$1*AG15,$CB$3)</f>
        <v>-1.5</v>
      </c>
      <c r="BH15" s="473">
        <f>IF(ISNUMBER(System!$C15),PlotData!H15+ $BF$1*AH15,$CB$3)</f>
        <v>-1.5</v>
      </c>
      <c r="BI15" s="473">
        <f>IF(ISNUMBER(System!$C15),PlotData!I15+ $BF$1*AI15,$CB$3)</f>
        <v>-1.5</v>
      </c>
      <c r="BJ15" s="473">
        <f>IF(ISNUMBER(System!$C15),PlotData!J15+ $BF$1*AJ15,$CB$3)</f>
        <v>-1.5</v>
      </c>
      <c r="BK15" s="473">
        <f>IF(ISNUMBER(System!$C15),PlotData!K15+ $BF$1*AK15,$CB$3)</f>
        <v>-1.5</v>
      </c>
      <c r="BL15" s="502">
        <f>IF(ISNUMBER(System!$C15),PlotData!L15+ $BF$1*AL15,$CB$3)</f>
        <v>-1.5</v>
      </c>
      <c r="BN15" s="504">
        <v>12</v>
      </c>
      <c r="BO15" s="501">
        <f>IF(ISNUMBER(System!$C15),O15+ $BF$1*AO15,$CB$4)</f>
        <v>1</v>
      </c>
      <c r="BP15" s="473">
        <f>IF(ISNUMBER(System!$C15),P15+ $BF$1*AP15,$CB$4)</f>
        <v>1</v>
      </c>
      <c r="BQ15" s="473">
        <f>IF(ISNUMBER(System!$C15),Q15+ $BF$1*AQ15,$CB$4)</f>
        <v>1</v>
      </c>
      <c r="BR15" s="473">
        <f>IF(ISNUMBER(System!$C15),R15+ $BF$1*AR15,$CB$4)</f>
        <v>1</v>
      </c>
      <c r="BS15" s="473">
        <f>IF(ISNUMBER(System!$C15),S15+ $BF$1*AS15,$CB$4)</f>
        <v>1</v>
      </c>
      <c r="BT15" s="473">
        <f>IF(ISNUMBER(System!$C15),T15+ $BF$1*AT15,$CB$4)</f>
        <v>1</v>
      </c>
      <c r="BU15" s="473">
        <f>IF(ISNUMBER(System!$C15),U15+ $BF$1*AU15,$CB$4)</f>
        <v>1</v>
      </c>
      <c r="BV15" s="473">
        <f>IF(ISNUMBER(System!$C15),V15+ $BF$1*AV15,$CB$4)</f>
        <v>1</v>
      </c>
      <c r="BW15" s="473">
        <f>IF(ISNUMBER(System!$C15),W15+ $BF$1*AW15,$CB$4)</f>
        <v>1</v>
      </c>
      <c r="BX15" s="473">
        <f>IF(ISNUMBER(System!$C15),X15+ $BF$1*AX15,$CB$4)</f>
        <v>1</v>
      </c>
      <c r="BY15" s="502">
        <f>IF(ISNUMBER(System!$C15),Y15+ $BF$1*AY15,$CB$4)</f>
        <v>1</v>
      </c>
    </row>
    <row r="16" spans="1:85" x14ac:dyDescent="0.35">
      <c r="A16" s="500">
        <v>13</v>
      </c>
      <c r="B16" s="501"/>
      <c r="C16" s="473"/>
      <c r="D16" s="473"/>
      <c r="E16" s="473"/>
      <c r="F16" s="473"/>
      <c r="G16" s="473"/>
      <c r="H16" s="473"/>
      <c r="I16" s="473"/>
      <c r="J16" s="473"/>
      <c r="K16" s="473"/>
      <c r="L16" s="502"/>
      <c r="N16" s="500">
        <v>13</v>
      </c>
      <c r="O16" s="501"/>
      <c r="P16" s="473"/>
      <c r="Q16" s="473"/>
      <c r="R16" s="473"/>
      <c r="S16" s="473"/>
      <c r="T16" s="473"/>
      <c r="U16" s="473"/>
      <c r="V16" s="473"/>
      <c r="W16" s="473"/>
      <c r="X16" s="473"/>
      <c r="Y16" s="502"/>
      <c r="AA16" s="503">
        <v>13</v>
      </c>
      <c r="AB16" s="501"/>
      <c r="AC16" s="473"/>
      <c r="AD16" s="473"/>
      <c r="AE16" s="473"/>
      <c r="AF16" s="473"/>
      <c r="AG16" s="473"/>
      <c r="AH16" s="473"/>
      <c r="AI16" s="473"/>
      <c r="AJ16" s="473"/>
      <c r="AK16" s="473"/>
      <c r="AL16" s="502"/>
      <c r="AN16" s="503">
        <v>13</v>
      </c>
      <c r="AO16" s="501"/>
      <c r="AP16" s="473"/>
      <c r="AQ16" s="473"/>
      <c r="AR16" s="473"/>
      <c r="AS16" s="473"/>
      <c r="AT16" s="473"/>
      <c r="AU16" s="473"/>
      <c r="AV16" s="473"/>
      <c r="AW16" s="473"/>
      <c r="AX16" s="473"/>
      <c r="AY16" s="502"/>
      <c r="BA16" s="504">
        <v>13</v>
      </c>
      <c r="BB16" s="501">
        <f>IF(ISNUMBER(System!$C16),PlotData!B16+ $BF$1*AB16,$CB$3)</f>
        <v>-1.5</v>
      </c>
      <c r="BC16" s="473">
        <f>IF(ISNUMBER(System!$C16),PlotData!C16+ $BF$1*AC16,$CB$3)</f>
        <v>-1.5</v>
      </c>
      <c r="BD16" s="473">
        <f>IF(ISNUMBER(System!$C16),PlotData!D16+ $BF$1*AD16,$CB$3)</f>
        <v>-1.5</v>
      </c>
      <c r="BE16" s="473">
        <f>IF(ISNUMBER(System!$C16),PlotData!E16+ $BF$1*AE16,$CB$3)</f>
        <v>-1.5</v>
      </c>
      <c r="BF16" s="473">
        <f>IF(ISNUMBER(System!$C16),PlotData!F16+ $BF$1*AF16,$CB$3)</f>
        <v>-1.5</v>
      </c>
      <c r="BG16" s="473">
        <f>IF(ISNUMBER(System!$C16),PlotData!G16+ $BF$1*AG16,$CB$3)</f>
        <v>-1.5</v>
      </c>
      <c r="BH16" s="473">
        <f>IF(ISNUMBER(System!$C16),PlotData!H16+ $BF$1*AH16,$CB$3)</f>
        <v>-1.5</v>
      </c>
      <c r="BI16" s="473">
        <f>IF(ISNUMBER(System!$C16),PlotData!I16+ $BF$1*AI16,$CB$3)</f>
        <v>-1.5</v>
      </c>
      <c r="BJ16" s="473">
        <f>IF(ISNUMBER(System!$C16),PlotData!J16+ $BF$1*AJ16,$CB$3)</f>
        <v>-1.5</v>
      </c>
      <c r="BK16" s="473">
        <f>IF(ISNUMBER(System!$C16),PlotData!K16+ $BF$1*AK16,$CB$3)</f>
        <v>-1.5</v>
      </c>
      <c r="BL16" s="502">
        <f>IF(ISNUMBER(System!$C16),PlotData!L16+ $BF$1*AL16,$CB$3)</f>
        <v>-1.5</v>
      </c>
      <c r="BN16" s="504">
        <v>13</v>
      </c>
      <c r="BO16" s="501">
        <f>IF(ISNUMBER(System!$C16),O16+ $BF$1*AO16,$CB$4)</f>
        <v>1</v>
      </c>
      <c r="BP16" s="473">
        <f>IF(ISNUMBER(System!$C16),P16+ $BF$1*AP16,$CB$4)</f>
        <v>1</v>
      </c>
      <c r="BQ16" s="473">
        <f>IF(ISNUMBER(System!$C16),Q16+ $BF$1*AQ16,$CB$4)</f>
        <v>1</v>
      </c>
      <c r="BR16" s="473">
        <f>IF(ISNUMBER(System!$C16),R16+ $BF$1*AR16,$CB$4)</f>
        <v>1</v>
      </c>
      <c r="BS16" s="473">
        <f>IF(ISNUMBER(System!$C16),S16+ $BF$1*AS16,$CB$4)</f>
        <v>1</v>
      </c>
      <c r="BT16" s="473">
        <f>IF(ISNUMBER(System!$C16),T16+ $BF$1*AT16,$CB$4)</f>
        <v>1</v>
      </c>
      <c r="BU16" s="473">
        <f>IF(ISNUMBER(System!$C16),U16+ $BF$1*AU16,$CB$4)</f>
        <v>1</v>
      </c>
      <c r="BV16" s="473">
        <f>IF(ISNUMBER(System!$C16),V16+ $BF$1*AV16,$CB$4)</f>
        <v>1</v>
      </c>
      <c r="BW16" s="473">
        <f>IF(ISNUMBER(System!$C16),W16+ $BF$1*AW16,$CB$4)</f>
        <v>1</v>
      </c>
      <c r="BX16" s="473">
        <f>IF(ISNUMBER(System!$C16),X16+ $BF$1*AX16,$CB$4)</f>
        <v>1</v>
      </c>
      <c r="BY16" s="502">
        <f>IF(ISNUMBER(System!$C16),Y16+ $BF$1*AY16,$CB$4)</f>
        <v>1</v>
      </c>
    </row>
    <row r="17" spans="1:78" x14ac:dyDescent="0.35">
      <c r="A17" s="500">
        <v>14</v>
      </c>
      <c r="B17" s="501"/>
      <c r="C17" s="473"/>
      <c r="D17" s="473"/>
      <c r="E17" s="473"/>
      <c r="F17" s="473"/>
      <c r="G17" s="473"/>
      <c r="H17" s="473"/>
      <c r="I17" s="473"/>
      <c r="J17" s="473"/>
      <c r="K17" s="473"/>
      <c r="L17" s="502"/>
      <c r="N17" s="500">
        <v>14</v>
      </c>
      <c r="O17" s="501"/>
      <c r="P17" s="473"/>
      <c r="Q17" s="473"/>
      <c r="R17" s="473"/>
      <c r="S17" s="473"/>
      <c r="T17" s="473"/>
      <c r="U17" s="473"/>
      <c r="V17" s="473"/>
      <c r="W17" s="473"/>
      <c r="X17" s="473"/>
      <c r="Y17" s="502"/>
      <c r="AA17" s="503">
        <v>14</v>
      </c>
      <c r="AB17" s="501"/>
      <c r="AC17" s="473"/>
      <c r="AD17" s="473"/>
      <c r="AE17" s="473"/>
      <c r="AF17" s="473"/>
      <c r="AG17" s="473"/>
      <c r="AH17" s="473"/>
      <c r="AI17" s="473"/>
      <c r="AJ17" s="473"/>
      <c r="AK17" s="473"/>
      <c r="AL17" s="502"/>
      <c r="AN17" s="503">
        <v>14</v>
      </c>
      <c r="AO17" s="501"/>
      <c r="AP17" s="473"/>
      <c r="AQ17" s="473"/>
      <c r="AR17" s="473"/>
      <c r="AS17" s="473"/>
      <c r="AT17" s="473"/>
      <c r="AU17" s="473"/>
      <c r="AV17" s="473"/>
      <c r="AW17" s="473"/>
      <c r="AX17" s="473"/>
      <c r="AY17" s="502"/>
      <c r="BA17" s="504">
        <v>14</v>
      </c>
      <c r="BB17" s="501">
        <f>IF(ISNUMBER(System!$C17),PlotData!B17+ $BF$1*AB17,$CB$3)</f>
        <v>-1.5</v>
      </c>
      <c r="BC17" s="473">
        <f>IF(ISNUMBER(System!$C17),PlotData!C17+ $BF$1*AC17,$CB$3)</f>
        <v>-1.5</v>
      </c>
      <c r="BD17" s="473">
        <f>IF(ISNUMBER(System!$C17),PlotData!D17+ $BF$1*AD17,$CB$3)</f>
        <v>-1.5</v>
      </c>
      <c r="BE17" s="473">
        <f>IF(ISNUMBER(System!$C17),PlotData!E17+ $BF$1*AE17,$CB$3)</f>
        <v>-1.5</v>
      </c>
      <c r="BF17" s="473">
        <f>IF(ISNUMBER(System!$C17),PlotData!F17+ $BF$1*AF17,$CB$3)</f>
        <v>-1.5</v>
      </c>
      <c r="BG17" s="473">
        <f>IF(ISNUMBER(System!$C17),PlotData!G17+ $BF$1*AG17,$CB$3)</f>
        <v>-1.5</v>
      </c>
      <c r="BH17" s="473">
        <f>IF(ISNUMBER(System!$C17),PlotData!H17+ $BF$1*AH17,$CB$3)</f>
        <v>-1.5</v>
      </c>
      <c r="BI17" s="473">
        <f>IF(ISNUMBER(System!$C17),PlotData!I17+ $BF$1*AI17,$CB$3)</f>
        <v>-1.5</v>
      </c>
      <c r="BJ17" s="473">
        <f>IF(ISNUMBER(System!$C17),PlotData!J17+ $BF$1*AJ17,$CB$3)</f>
        <v>-1.5</v>
      </c>
      <c r="BK17" s="473">
        <f>IF(ISNUMBER(System!$C17),PlotData!K17+ $BF$1*AK17,$CB$3)</f>
        <v>-1.5</v>
      </c>
      <c r="BL17" s="502">
        <f>IF(ISNUMBER(System!$C17),PlotData!L17+ $BF$1*AL17,$CB$3)</f>
        <v>-1.5</v>
      </c>
      <c r="BN17" s="504">
        <v>14</v>
      </c>
      <c r="BO17" s="501">
        <f>IF(ISNUMBER(System!$C17),O17+ $BF$1*AO17,$CB$4)</f>
        <v>1</v>
      </c>
      <c r="BP17" s="473">
        <f>IF(ISNUMBER(System!$C17),P17+ $BF$1*AP17,$CB$4)</f>
        <v>1</v>
      </c>
      <c r="BQ17" s="473">
        <f>IF(ISNUMBER(System!$C17),Q17+ $BF$1*AQ17,$CB$4)</f>
        <v>1</v>
      </c>
      <c r="BR17" s="473">
        <f>IF(ISNUMBER(System!$C17),R17+ $BF$1*AR17,$CB$4)</f>
        <v>1</v>
      </c>
      <c r="BS17" s="473">
        <f>IF(ISNUMBER(System!$C17),S17+ $BF$1*AS17,$CB$4)</f>
        <v>1</v>
      </c>
      <c r="BT17" s="473">
        <f>IF(ISNUMBER(System!$C17),T17+ $BF$1*AT17,$CB$4)</f>
        <v>1</v>
      </c>
      <c r="BU17" s="473">
        <f>IF(ISNUMBER(System!$C17),U17+ $BF$1*AU17,$CB$4)</f>
        <v>1</v>
      </c>
      <c r="BV17" s="473">
        <f>IF(ISNUMBER(System!$C17),V17+ $BF$1*AV17,$CB$4)</f>
        <v>1</v>
      </c>
      <c r="BW17" s="473">
        <f>IF(ISNUMBER(System!$C17),W17+ $BF$1*AW17,$CB$4)</f>
        <v>1</v>
      </c>
      <c r="BX17" s="473">
        <f>IF(ISNUMBER(System!$C17),X17+ $BF$1*AX17,$CB$4)</f>
        <v>1</v>
      </c>
      <c r="BY17" s="502">
        <f>IF(ISNUMBER(System!$C17),Y17+ $BF$1*AY17,$CB$4)</f>
        <v>1</v>
      </c>
    </row>
    <row r="18" spans="1:78" x14ac:dyDescent="0.35">
      <c r="A18" s="500">
        <v>15</v>
      </c>
      <c r="B18" s="501"/>
      <c r="C18" s="473"/>
      <c r="D18" s="473"/>
      <c r="E18" s="473"/>
      <c r="F18" s="473"/>
      <c r="G18" s="473"/>
      <c r="H18" s="473"/>
      <c r="I18" s="473"/>
      <c r="J18" s="473"/>
      <c r="K18" s="473"/>
      <c r="L18" s="502"/>
      <c r="N18" s="500">
        <v>15</v>
      </c>
      <c r="O18" s="501"/>
      <c r="P18" s="473"/>
      <c r="Q18" s="473"/>
      <c r="R18" s="473"/>
      <c r="S18" s="473"/>
      <c r="T18" s="473"/>
      <c r="U18" s="473"/>
      <c r="V18" s="473"/>
      <c r="W18" s="473"/>
      <c r="X18" s="473"/>
      <c r="Y18" s="502"/>
      <c r="AA18" s="503">
        <v>15</v>
      </c>
      <c r="AB18" s="501"/>
      <c r="AC18" s="473"/>
      <c r="AD18" s="473"/>
      <c r="AE18" s="473"/>
      <c r="AF18" s="473"/>
      <c r="AG18" s="473"/>
      <c r="AH18" s="473"/>
      <c r="AI18" s="473"/>
      <c r="AJ18" s="473"/>
      <c r="AK18" s="473"/>
      <c r="AL18" s="502"/>
      <c r="AN18" s="503">
        <v>15</v>
      </c>
      <c r="AO18" s="501"/>
      <c r="AP18" s="473"/>
      <c r="AQ18" s="473"/>
      <c r="AR18" s="473"/>
      <c r="AS18" s="473"/>
      <c r="AT18" s="473"/>
      <c r="AU18" s="473"/>
      <c r="AV18" s="473"/>
      <c r="AW18" s="473"/>
      <c r="AX18" s="473"/>
      <c r="AY18" s="502"/>
      <c r="BA18" s="504">
        <v>15</v>
      </c>
      <c r="BB18" s="501">
        <f>IF(ISNUMBER(System!$C18),PlotData!B18+ $BF$1*AB18,$CB$3)</f>
        <v>-1.5</v>
      </c>
      <c r="BC18" s="473">
        <f>IF(ISNUMBER(System!$C18),PlotData!C18+ $BF$1*AC18,$CB$3)</f>
        <v>-1.5</v>
      </c>
      <c r="BD18" s="473">
        <f>IF(ISNUMBER(System!$C18),PlotData!D18+ $BF$1*AD18,$CB$3)</f>
        <v>-1.5</v>
      </c>
      <c r="BE18" s="473">
        <f>IF(ISNUMBER(System!$C18),PlotData!E18+ $BF$1*AE18,$CB$3)</f>
        <v>-1.5</v>
      </c>
      <c r="BF18" s="473">
        <f>IF(ISNUMBER(System!$C18),PlotData!F18+ $BF$1*AF18,$CB$3)</f>
        <v>-1.5</v>
      </c>
      <c r="BG18" s="473">
        <f>IF(ISNUMBER(System!$C18),PlotData!G18+ $BF$1*AG18,$CB$3)</f>
        <v>-1.5</v>
      </c>
      <c r="BH18" s="473">
        <f>IF(ISNUMBER(System!$C18),PlotData!H18+ $BF$1*AH18,$CB$3)</f>
        <v>-1.5</v>
      </c>
      <c r="BI18" s="473">
        <f>IF(ISNUMBER(System!$C18),PlotData!I18+ $BF$1*AI18,$CB$3)</f>
        <v>-1.5</v>
      </c>
      <c r="BJ18" s="473">
        <f>IF(ISNUMBER(System!$C18),PlotData!J18+ $BF$1*AJ18,$CB$3)</f>
        <v>-1.5</v>
      </c>
      <c r="BK18" s="473">
        <f>IF(ISNUMBER(System!$C18),PlotData!K18+ $BF$1*AK18,$CB$3)</f>
        <v>-1.5</v>
      </c>
      <c r="BL18" s="502">
        <f>IF(ISNUMBER(System!$C18),PlotData!L18+ $BF$1*AL18,$CB$3)</f>
        <v>-1.5</v>
      </c>
      <c r="BN18" s="504">
        <v>15</v>
      </c>
      <c r="BO18" s="501">
        <f>IF(ISNUMBER(System!$C18),O18+ $BF$1*AO18,$CB$4)</f>
        <v>1</v>
      </c>
      <c r="BP18" s="473">
        <f>IF(ISNUMBER(System!$C18),P18+ $BF$1*AP18,$CB$4)</f>
        <v>1</v>
      </c>
      <c r="BQ18" s="473">
        <f>IF(ISNUMBER(System!$C18),Q18+ $BF$1*AQ18,$CB$4)</f>
        <v>1</v>
      </c>
      <c r="BR18" s="473">
        <f>IF(ISNUMBER(System!$C18),R18+ $BF$1*AR18,$CB$4)</f>
        <v>1</v>
      </c>
      <c r="BS18" s="473">
        <f>IF(ISNUMBER(System!$C18),S18+ $BF$1*AS18,$CB$4)</f>
        <v>1</v>
      </c>
      <c r="BT18" s="473">
        <f>IF(ISNUMBER(System!$C18),T18+ $BF$1*AT18,$CB$4)</f>
        <v>1</v>
      </c>
      <c r="BU18" s="473">
        <f>IF(ISNUMBER(System!$C18),U18+ $BF$1*AU18,$CB$4)</f>
        <v>1</v>
      </c>
      <c r="BV18" s="473">
        <f>IF(ISNUMBER(System!$C18),V18+ $BF$1*AV18,$CB$4)</f>
        <v>1</v>
      </c>
      <c r="BW18" s="473">
        <f>IF(ISNUMBER(System!$C18),W18+ $BF$1*AW18,$CB$4)</f>
        <v>1</v>
      </c>
      <c r="BX18" s="473">
        <f>IF(ISNUMBER(System!$C18),X18+ $BF$1*AX18,$CB$4)</f>
        <v>1</v>
      </c>
      <c r="BY18" s="502">
        <f>IF(ISNUMBER(System!$C18),Y18+ $BF$1*AY18,$CB$4)</f>
        <v>1</v>
      </c>
    </row>
    <row r="19" spans="1:78" x14ac:dyDescent="0.35">
      <c r="A19" s="500">
        <v>16</v>
      </c>
      <c r="B19" s="501"/>
      <c r="C19" s="473"/>
      <c r="D19" s="473"/>
      <c r="E19" s="473"/>
      <c r="F19" s="473"/>
      <c r="G19" s="473"/>
      <c r="H19" s="473"/>
      <c r="I19" s="473"/>
      <c r="J19" s="473"/>
      <c r="K19" s="473"/>
      <c r="L19" s="502"/>
      <c r="N19" s="500">
        <v>16</v>
      </c>
      <c r="O19" s="501"/>
      <c r="P19" s="473"/>
      <c r="Q19" s="473"/>
      <c r="R19" s="473"/>
      <c r="S19" s="473"/>
      <c r="T19" s="473"/>
      <c r="U19" s="473"/>
      <c r="V19" s="473"/>
      <c r="W19" s="473"/>
      <c r="X19" s="473"/>
      <c r="Y19" s="502"/>
      <c r="AA19" s="503">
        <v>16</v>
      </c>
      <c r="AB19" s="501"/>
      <c r="AC19" s="473"/>
      <c r="AD19" s="473"/>
      <c r="AE19" s="473"/>
      <c r="AF19" s="473"/>
      <c r="AG19" s="473"/>
      <c r="AH19" s="473"/>
      <c r="AI19" s="473"/>
      <c r="AJ19" s="473"/>
      <c r="AK19" s="473"/>
      <c r="AL19" s="502"/>
      <c r="AN19" s="503">
        <v>16</v>
      </c>
      <c r="AO19" s="501"/>
      <c r="AP19" s="473"/>
      <c r="AQ19" s="473"/>
      <c r="AR19" s="473"/>
      <c r="AS19" s="473"/>
      <c r="AT19" s="473"/>
      <c r="AU19" s="473"/>
      <c r="AV19" s="473"/>
      <c r="AW19" s="473"/>
      <c r="AX19" s="473"/>
      <c r="AY19" s="502"/>
      <c r="BA19" s="504">
        <v>16</v>
      </c>
      <c r="BB19" s="501">
        <f>IF(ISNUMBER(System!$C19),PlotData!B19+ $BF$1*AB19,$CB$3)</f>
        <v>-1.5</v>
      </c>
      <c r="BC19" s="473">
        <f>IF(ISNUMBER(System!$C19),PlotData!C19+ $BF$1*AC19,$CB$3)</f>
        <v>-1.5</v>
      </c>
      <c r="BD19" s="473">
        <f>IF(ISNUMBER(System!$C19),PlotData!D19+ $BF$1*AD19,$CB$3)</f>
        <v>-1.5</v>
      </c>
      <c r="BE19" s="473">
        <f>IF(ISNUMBER(System!$C19),PlotData!E19+ $BF$1*AE19,$CB$3)</f>
        <v>-1.5</v>
      </c>
      <c r="BF19" s="473">
        <f>IF(ISNUMBER(System!$C19),PlotData!F19+ $BF$1*AF19,$CB$3)</f>
        <v>-1.5</v>
      </c>
      <c r="BG19" s="473">
        <f>IF(ISNUMBER(System!$C19),PlotData!G19+ $BF$1*AG19,$CB$3)</f>
        <v>-1.5</v>
      </c>
      <c r="BH19" s="473">
        <f>IF(ISNUMBER(System!$C19),PlotData!H19+ $BF$1*AH19,$CB$3)</f>
        <v>-1.5</v>
      </c>
      <c r="BI19" s="473">
        <f>IF(ISNUMBER(System!$C19),PlotData!I19+ $BF$1*AI19,$CB$3)</f>
        <v>-1.5</v>
      </c>
      <c r="BJ19" s="473">
        <f>IF(ISNUMBER(System!$C19),PlotData!J19+ $BF$1*AJ19,$CB$3)</f>
        <v>-1.5</v>
      </c>
      <c r="BK19" s="473">
        <f>IF(ISNUMBER(System!$C19),PlotData!K19+ $BF$1*AK19,$CB$3)</f>
        <v>-1.5</v>
      </c>
      <c r="BL19" s="502">
        <f>IF(ISNUMBER(System!$C19),PlotData!L19+ $BF$1*AL19,$CB$3)</f>
        <v>-1.5</v>
      </c>
      <c r="BN19" s="504">
        <v>16</v>
      </c>
      <c r="BO19" s="501">
        <f>IF(ISNUMBER(System!$C19),O19+ $BF$1*AO19,$CB$4)</f>
        <v>1</v>
      </c>
      <c r="BP19" s="473">
        <f>IF(ISNUMBER(System!$C19),P19+ $BF$1*AP19,$CB$4)</f>
        <v>1</v>
      </c>
      <c r="BQ19" s="473">
        <f>IF(ISNUMBER(System!$C19),Q19+ $BF$1*AQ19,$CB$4)</f>
        <v>1</v>
      </c>
      <c r="BR19" s="473">
        <f>IF(ISNUMBER(System!$C19),R19+ $BF$1*AR19,$CB$4)</f>
        <v>1</v>
      </c>
      <c r="BS19" s="473">
        <f>IF(ISNUMBER(System!$C19),S19+ $BF$1*AS19,$CB$4)</f>
        <v>1</v>
      </c>
      <c r="BT19" s="473">
        <f>IF(ISNUMBER(System!$C19),T19+ $BF$1*AT19,$CB$4)</f>
        <v>1</v>
      </c>
      <c r="BU19" s="473">
        <f>IF(ISNUMBER(System!$C19),U19+ $BF$1*AU19,$CB$4)</f>
        <v>1</v>
      </c>
      <c r="BV19" s="473">
        <f>IF(ISNUMBER(System!$C19),V19+ $BF$1*AV19,$CB$4)</f>
        <v>1</v>
      </c>
      <c r="BW19" s="473">
        <f>IF(ISNUMBER(System!$C19),W19+ $BF$1*AW19,$CB$4)</f>
        <v>1</v>
      </c>
      <c r="BX19" s="473">
        <f>IF(ISNUMBER(System!$C19),X19+ $BF$1*AX19,$CB$4)</f>
        <v>1</v>
      </c>
      <c r="BY19" s="502">
        <f>IF(ISNUMBER(System!$C19),Y19+ $BF$1*AY19,$CB$4)</f>
        <v>1</v>
      </c>
    </row>
    <row r="20" spans="1:78" x14ac:dyDescent="0.35">
      <c r="A20" s="500">
        <v>17</v>
      </c>
      <c r="B20" s="501"/>
      <c r="C20" s="473"/>
      <c r="D20" s="473"/>
      <c r="E20" s="473"/>
      <c r="F20" s="473"/>
      <c r="G20" s="473"/>
      <c r="H20" s="473"/>
      <c r="I20" s="473"/>
      <c r="J20" s="473"/>
      <c r="K20" s="473"/>
      <c r="L20" s="502"/>
      <c r="N20" s="500">
        <v>17</v>
      </c>
      <c r="O20" s="501"/>
      <c r="P20" s="473"/>
      <c r="Q20" s="473"/>
      <c r="R20" s="473"/>
      <c r="S20" s="473"/>
      <c r="T20" s="473"/>
      <c r="U20" s="473"/>
      <c r="V20" s="473"/>
      <c r="W20" s="473"/>
      <c r="X20" s="473"/>
      <c r="Y20" s="502"/>
      <c r="AA20" s="503">
        <v>17</v>
      </c>
      <c r="AB20" s="501"/>
      <c r="AC20" s="473"/>
      <c r="AD20" s="473"/>
      <c r="AE20" s="473"/>
      <c r="AF20" s="473"/>
      <c r="AG20" s="473"/>
      <c r="AH20" s="473"/>
      <c r="AI20" s="473"/>
      <c r="AJ20" s="473"/>
      <c r="AK20" s="473"/>
      <c r="AL20" s="502"/>
      <c r="AN20" s="503">
        <v>17</v>
      </c>
      <c r="AO20" s="501"/>
      <c r="AP20" s="473"/>
      <c r="AQ20" s="473"/>
      <c r="AR20" s="473"/>
      <c r="AS20" s="473"/>
      <c r="AT20" s="473"/>
      <c r="AU20" s="473"/>
      <c r="AV20" s="473"/>
      <c r="AW20" s="473"/>
      <c r="AX20" s="473"/>
      <c r="AY20" s="502"/>
      <c r="BA20" s="504">
        <v>17</v>
      </c>
      <c r="BB20" s="501">
        <f>IF(ISNUMBER(System!$C20),PlotData!B20+ $BF$1*AB20,$CB$3)</f>
        <v>-1.5</v>
      </c>
      <c r="BC20" s="473">
        <f>IF(ISNUMBER(System!$C20),PlotData!C20+ $BF$1*AC20,$CB$3)</f>
        <v>-1.5</v>
      </c>
      <c r="BD20" s="473">
        <f>IF(ISNUMBER(System!$C20),PlotData!D20+ $BF$1*AD20,$CB$3)</f>
        <v>-1.5</v>
      </c>
      <c r="BE20" s="473">
        <f>IF(ISNUMBER(System!$C20),PlotData!E20+ $BF$1*AE20,$CB$3)</f>
        <v>-1.5</v>
      </c>
      <c r="BF20" s="473">
        <f>IF(ISNUMBER(System!$C20),PlotData!F20+ $BF$1*AF20,$CB$3)</f>
        <v>-1.5</v>
      </c>
      <c r="BG20" s="473">
        <f>IF(ISNUMBER(System!$C20),PlotData!G20+ $BF$1*AG20,$CB$3)</f>
        <v>-1.5</v>
      </c>
      <c r="BH20" s="473">
        <f>IF(ISNUMBER(System!$C20),PlotData!H20+ $BF$1*AH20,$CB$3)</f>
        <v>-1.5</v>
      </c>
      <c r="BI20" s="473">
        <f>IF(ISNUMBER(System!$C20),PlotData!I20+ $BF$1*AI20,$CB$3)</f>
        <v>-1.5</v>
      </c>
      <c r="BJ20" s="473">
        <f>IF(ISNUMBER(System!$C20),PlotData!J20+ $BF$1*AJ20,$CB$3)</f>
        <v>-1.5</v>
      </c>
      <c r="BK20" s="473">
        <f>IF(ISNUMBER(System!$C20),PlotData!K20+ $BF$1*AK20,$CB$3)</f>
        <v>-1.5</v>
      </c>
      <c r="BL20" s="502">
        <f>IF(ISNUMBER(System!$C20),PlotData!L20+ $BF$1*AL20,$CB$3)</f>
        <v>-1.5</v>
      </c>
      <c r="BN20" s="504">
        <v>17</v>
      </c>
      <c r="BO20" s="501">
        <f>IF(ISNUMBER(System!$C20),O20+ $BF$1*AO20,$CB$4)</f>
        <v>1</v>
      </c>
      <c r="BP20" s="473">
        <f>IF(ISNUMBER(System!$C20),P20+ $BF$1*AP20,$CB$4)</f>
        <v>1</v>
      </c>
      <c r="BQ20" s="473">
        <f>IF(ISNUMBER(System!$C20),Q20+ $BF$1*AQ20,$CB$4)</f>
        <v>1</v>
      </c>
      <c r="BR20" s="473">
        <f>IF(ISNUMBER(System!$C20),R20+ $BF$1*AR20,$CB$4)</f>
        <v>1</v>
      </c>
      <c r="BS20" s="473">
        <f>IF(ISNUMBER(System!$C20),S20+ $BF$1*AS20,$CB$4)</f>
        <v>1</v>
      </c>
      <c r="BT20" s="473">
        <f>IF(ISNUMBER(System!$C20),T20+ $BF$1*AT20,$CB$4)</f>
        <v>1</v>
      </c>
      <c r="BU20" s="473">
        <f>IF(ISNUMBER(System!$C20),U20+ $BF$1*AU20,$CB$4)</f>
        <v>1</v>
      </c>
      <c r="BV20" s="473">
        <f>IF(ISNUMBER(System!$C20),V20+ $BF$1*AV20,$CB$4)</f>
        <v>1</v>
      </c>
      <c r="BW20" s="473">
        <f>IF(ISNUMBER(System!$C20),W20+ $BF$1*AW20,$CB$4)</f>
        <v>1</v>
      </c>
      <c r="BX20" s="473">
        <f>IF(ISNUMBER(System!$C20),X20+ $BF$1*AX20,$CB$4)</f>
        <v>1</v>
      </c>
      <c r="BY20" s="502">
        <f>IF(ISNUMBER(System!$C20),Y20+ $BF$1*AY20,$CB$4)</f>
        <v>1</v>
      </c>
    </row>
    <row r="21" spans="1:78" x14ac:dyDescent="0.35">
      <c r="A21" s="500">
        <v>18</v>
      </c>
      <c r="B21" s="501"/>
      <c r="C21" s="473"/>
      <c r="D21" s="473"/>
      <c r="E21" s="473"/>
      <c r="F21" s="473"/>
      <c r="G21" s="473"/>
      <c r="H21" s="473"/>
      <c r="I21" s="473"/>
      <c r="J21" s="473"/>
      <c r="K21" s="473"/>
      <c r="L21" s="502"/>
      <c r="N21" s="500">
        <v>18</v>
      </c>
      <c r="O21" s="501"/>
      <c r="P21" s="473"/>
      <c r="Q21" s="473"/>
      <c r="R21" s="473"/>
      <c r="S21" s="473"/>
      <c r="T21" s="473"/>
      <c r="U21" s="473"/>
      <c r="V21" s="473"/>
      <c r="W21" s="473"/>
      <c r="X21" s="473"/>
      <c r="Y21" s="502"/>
      <c r="AA21" s="503">
        <v>18</v>
      </c>
      <c r="AB21" s="501"/>
      <c r="AC21" s="473"/>
      <c r="AD21" s="473"/>
      <c r="AE21" s="473"/>
      <c r="AF21" s="473"/>
      <c r="AG21" s="473"/>
      <c r="AH21" s="473"/>
      <c r="AI21" s="473"/>
      <c r="AJ21" s="473"/>
      <c r="AK21" s="473"/>
      <c r="AL21" s="502"/>
      <c r="AN21" s="503">
        <v>18</v>
      </c>
      <c r="AO21" s="501"/>
      <c r="AP21" s="473"/>
      <c r="AQ21" s="473"/>
      <c r="AR21" s="473"/>
      <c r="AS21" s="473"/>
      <c r="AT21" s="473"/>
      <c r="AU21" s="473"/>
      <c r="AV21" s="473"/>
      <c r="AW21" s="473"/>
      <c r="AX21" s="473"/>
      <c r="AY21" s="502"/>
      <c r="BA21" s="504">
        <v>18</v>
      </c>
      <c r="BB21" s="501">
        <f>IF(ISNUMBER(System!$C21),PlotData!B21+ $BF$1*AB21,$CB$3)</f>
        <v>-1.5</v>
      </c>
      <c r="BC21" s="473">
        <f>IF(ISNUMBER(System!$C21),PlotData!C21+ $BF$1*AC21,$CB$3)</f>
        <v>-1.5</v>
      </c>
      <c r="BD21" s="473">
        <f>IF(ISNUMBER(System!$C21),PlotData!D21+ $BF$1*AD21,$CB$3)</f>
        <v>-1.5</v>
      </c>
      <c r="BE21" s="473">
        <f>IF(ISNUMBER(System!$C21),PlotData!E21+ $BF$1*AE21,$CB$3)</f>
        <v>-1.5</v>
      </c>
      <c r="BF21" s="473">
        <f>IF(ISNUMBER(System!$C21),PlotData!F21+ $BF$1*AF21,$CB$3)</f>
        <v>-1.5</v>
      </c>
      <c r="BG21" s="473">
        <f>IF(ISNUMBER(System!$C21),PlotData!G21+ $BF$1*AG21,$CB$3)</f>
        <v>-1.5</v>
      </c>
      <c r="BH21" s="473">
        <f>IF(ISNUMBER(System!$C21),PlotData!H21+ $BF$1*AH21,$CB$3)</f>
        <v>-1.5</v>
      </c>
      <c r="BI21" s="473">
        <f>IF(ISNUMBER(System!$C21),PlotData!I21+ $BF$1*AI21,$CB$3)</f>
        <v>-1.5</v>
      </c>
      <c r="BJ21" s="473">
        <f>IF(ISNUMBER(System!$C21),PlotData!J21+ $BF$1*AJ21,$CB$3)</f>
        <v>-1.5</v>
      </c>
      <c r="BK21" s="473">
        <f>IF(ISNUMBER(System!$C21),PlotData!K21+ $BF$1*AK21,$CB$3)</f>
        <v>-1.5</v>
      </c>
      <c r="BL21" s="502">
        <f>IF(ISNUMBER(System!$C21),PlotData!L21+ $BF$1*AL21,$CB$3)</f>
        <v>-1.5</v>
      </c>
      <c r="BN21" s="504">
        <v>18</v>
      </c>
      <c r="BO21" s="501">
        <f>IF(ISNUMBER(System!$C21),O21+ $BF$1*AO21,$CB$4)</f>
        <v>1</v>
      </c>
      <c r="BP21" s="473">
        <f>IF(ISNUMBER(System!$C21),P21+ $BF$1*AP21,$CB$4)</f>
        <v>1</v>
      </c>
      <c r="BQ21" s="473">
        <f>IF(ISNUMBER(System!$C21),Q21+ $BF$1*AQ21,$CB$4)</f>
        <v>1</v>
      </c>
      <c r="BR21" s="473">
        <f>IF(ISNUMBER(System!$C21),R21+ $BF$1*AR21,$CB$4)</f>
        <v>1</v>
      </c>
      <c r="BS21" s="473">
        <f>IF(ISNUMBER(System!$C21),S21+ $BF$1*AS21,$CB$4)</f>
        <v>1</v>
      </c>
      <c r="BT21" s="473">
        <f>IF(ISNUMBER(System!$C21),T21+ $BF$1*AT21,$CB$4)</f>
        <v>1</v>
      </c>
      <c r="BU21" s="473">
        <f>IF(ISNUMBER(System!$C21),U21+ $BF$1*AU21,$CB$4)</f>
        <v>1</v>
      </c>
      <c r="BV21" s="473">
        <f>IF(ISNUMBER(System!$C21),V21+ $BF$1*AV21,$CB$4)</f>
        <v>1</v>
      </c>
      <c r="BW21" s="473">
        <f>IF(ISNUMBER(System!$C21),W21+ $BF$1*AW21,$CB$4)</f>
        <v>1</v>
      </c>
      <c r="BX21" s="473">
        <f>IF(ISNUMBER(System!$C21),X21+ $BF$1*AX21,$CB$4)</f>
        <v>1</v>
      </c>
      <c r="BY21" s="502">
        <f>IF(ISNUMBER(System!$C21),Y21+ $BF$1*AY21,$CB$4)</f>
        <v>1</v>
      </c>
    </row>
    <row r="22" spans="1:78" x14ac:dyDescent="0.35">
      <c r="A22" s="500">
        <v>19</v>
      </c>
      <c r="B22" s="501"/>
      <c r="C22" s="473"/>
      <c r="D22" s="473"/>
      <c r="E22" s="473"/>
      <c r="F22" s="473"/>
      <c r="G22" s="473"/>
      <c r="H22" s="473"/>
      <c r="I22" s="473"/>
      <c r="J22" s="473"/>
      <c r="K22" s="473"/>
      <c r="L22" s="502"/>
      <c r="N22" s="500">
        <v>19</v>
      </c>
      <c r="O22" s="501"/>
      <c r="P22" s="473"/>
      <c r="Q22" s="473"/>
      <c r="R22" s="473"/>
      <c r="S22" s="473"/>
      <c r="T22" s="473"/>
      <c r="U22" s="473"/>
      <c r="V22" s="473"/>
      <c r="W22" s="473"/>
      <c r="X22" s="473"/>
      <c r="Y22" s="502"/>
      <c r="AA22" s="503">
        <v>19</v>
      </c>
      <c r="AB22" s="501"/>
      <c r="AC22" s="473"/>
      <c r="AD22" s="473"/>
      <c r="AE22" s="473"/>
      <c r="AF22" s="473"/>
      <c r="AG22" s="473"/>
      <c r="AH22" s="473"/>
      <c r="AI22" s="473"/>
      <c r="AJ22" s="473"/>
      <c r="AK22" s="473"/>
      <c r="AL22" s="502"/>
      <c r="AN22" s="503">
        <v>19</v>
      </c>
      <c r="AO22" s="501"/>
      <c r="AP22" s="473"/>
      <c r="AQ22" s="473"/>
      <c r="AR22" s="473"/>
      <c r="AS22" s="473"/>
      <c r="AT22" s="473"/>
      <c r="AU22" s="473"/>
      <c r="AV22" s="473"/>
      <c r="AW22" s="473"/>
      <c r="AX22" s="473"/>
      <c r="AY22" s="502"/>
      <c r="BA22" s="504">
        <v>19</v>
      </c>
      <c r="BB22" s="501">
        <f>IF(ISNUMBER(System!$C22),PlotData!B22+ $BF$1*AB22,$CB$3)</f>
        <v>-1.5</v>
      </c>
      <c r="BC22" s="473">
        <f>IF(ISNUMBER(System!$C22),PlotData!C22+ $BF$1*AC22,$CB$3)</f>
        <v>-1.5</v>
      </c>
      <c r="BD22" s="473">
        <f>IF(ISNUMBER(System!$C22),PlotData!D22+ $BF$1*AD22,$CB$3)</f>
        <v>-1.5</v>
      </c>
      <c r="BE22" s="473">
        <f>IF(ISNUMBER(System!$C22),PlotData!E22+ $BF$1*AE22,$CB$3)</f>
        <v>-1.5</v>
      </c>
      <c r="BF22" s="473">
        <f>IF(ISNUMBER(System!$C22),PlotData!F22+ $BF$1*AF22,$CB$3)</f>
        <v>-1.5</v>
      </c>
      <c r="BG22" s="473">
        <f>IF(ISNUMBER(System!$C22),PlotData!G22+ $BF$1*AG22,$CB$3)</f>
        <v>-1.5</v>
      </c>
      <c r="BH22" s="473">
        <f>IF(ISNUMBER(System!$C22),PlotData!H22+ $BF$1*AH22,$CB$3)</f>
        <v>-1.5</v>
      </c>
      <c r="BI22" s="473">
        <f>IF(ISNUMBER(System!$C22),PlotData!I22+ $BF$1*AI22,$CB$3)</f>
        <v>-1.5</v>
      </c>
      <c r="BJ22" s="473">
        <f>IF(ISNUMBER(System!$C22),PlotData!J22+ $BF$1*AJ22,$CB$3)</f>
        <v>-1.5</v>
      </c>
      <c r="BK22" s="473">
        <f>IF(ISNUMBER(System!$C22),PlotData!K22+ $BF$1*AK22,$CB$3)</f>
        <v>-1.5</v>
      </c>
      <c r="BL22" s="502">
        <f>IF(ISNUMBER(System!$C22),PlotData!L22+ $BF$1*AL22,$CB$3)</f>
        <v>-1.5</v>
      </c>
      <c r="BN22" s="504">
        <v>19</v>
      </c>
      <c r="BO22" s="501">
        <f>IF(ISNUMBER(System!$C22),O22+ $BF$1*AO22,$CB$4)</f>
        <v>1</v>
      </c>
      <c r="BP22" s="473">
        <f>IF(ISNUMBER(System!$C22),P22+ $BF$1*AP22,$CB$4)</f>
        <v>1</v>
      </c>
      <c r="BQ22" s="473">
        <f>IF(ISNUMBER(System!$C22),Q22+ $BF$1*AQ22,$CB$4)</f>
        <v>1</v>
      </c>
      <c r="BR22" s="473">
        <f>IF(ISNUMBER(System!$C22),R22+ $BF$1*AR22,$CB$4)</f>
        <v>1</v>
      </c>
      <c r="BS22" s="473">
        <f>IF(ISNUMBER(System!$C22),S22+ $BF$1*AS22,$CB$4)</f>
        <v>1</v>
      </c>
      <c r="BT22" s="473">
        <f>IF(ISNUMBER(System!$C22),T22+ $BF$1*AT22,$CB$4)</f>
        <v>1</v>
      </c>
      <c r="BU22" s="473">
        <f>IF(ISNUMBER(System!$C22),U22+ $BF$1*AU22,$CB$4)</f>
        <v>1</v>
      </c>
      <c r="BV22" s="473">
        <f>IF(ISNUMBER(System!$C22),V22+ $BF$1*AV22,$CB$4)</f>
        <v>1</v>
      </c>
      <c r="BW22" s="473">
        <f>IF(ISNUMBER(System!$C22),W22+ $BF$1*AW22,$CB$4)</f>
        <v>1</v>
      </c>
      <c r="BX22" s="473">
        <f>IF(ISNUMBER(System!$C22),X22+ $BF$1*AX22,$CB$4)</f>
        <v>1</v>
      </c>
      <c r="BY22" s="502">
        <f>IF(ISNUMBER(System!$C22),Y22+ $BF$1*AY22,$CB$4)</f>
        <v>1</v>
      </c>
    </row>
    <row r="23" spans="1:78" x14ac:dyDescent="0.35">
      <c r="A23" s="510">
        <v>20</v>
      </c>
      <c r="B23" s="511"/>
      <c r="C23" s="512"/>
      <c r="D23" s="512"/>
      <c r="E23" s="512"/>
      <c r="F23" s="512"/>
      <c r="G23" s="512"/>
      <c r="H23" s="512"/>
      <c r="I23" s="512"/>
      <c r="J23" s="512"/>
      <c r="K23" s="512"/>
      <c r="L23" s="513"/>
      <c r="N23" s="510">
        <v>20</v>
      </c>
      <c r="O23" s="511"/>
      <c r="P23" s="512"/>
      <c r="Q23" s="512"/>
      <c r="R23" s="512"/>
      <c r="S23" s="512"/>
      <c r="T23" s="512"/>
      <c r="U23" s="512"/>
      <c r="V23" s="512"/>
      <c r="W23" s="512"/>
      <c r="X23" s="512"/>
      <c r="Y23" s="513"/>
      <c r="AA23" s="503">
        <v>20</v>
      </c>
      <c r="AB23" s="501"/>
      <c r="AC23" s="473"/>
      <c r="AD23" s="473"/>
      <c r="AE23" s="473"/>
      <c r="AF23" s="473"/>
      <c r="AG23" s="473"/>
      <c r="AH23" s="473"/>
      <c r="AI23" s="473"/>
      <c r="AJ23" s="473"/>
      <c r="AK23" s="473"/>
      <c r="AL23" s="502"/>
      <c r="AN23" s="503">
        <v>20</v>
      </c>
      <c r="AO23" s="501"/>
      <c r="AP23" s="473"/>
      <c r="AQ23" s="473"/>
      <c r="AR23" s="473"/>
      <c r="AS23" s="473"/>
      <c r="AT23" s="473"/>
      <c r="AU23" s="473"/>
      <c r="AV23" s="473"/>
      <c r="AW23" s="473"/>
      <c r="AX23" s="473"/>
      <c r="AY23" s="502"/>
      <c r="BA23" s="514">
        <v>20</v>
      </c>
      <c r="BB23" s="501">
        <f>IF(ISNUMBER(System!$C23),PlotData!B23+ $BF$1*AB23,$CB$3)</f>
        <v>-1.5</v>
      </c>
      <c r="BC23" s="473">
        <f>IF(ISNUMBER(System!$C23),PlotData!C23+ $BF$1*AC23,$CB$3)</f>
        <v>-1.5</v>
      </c>
      <c r="BD23" s="473">
        <f>IF(ISNUMBER(System!$C23),PlotData!D23+ $BF$1*AD23,$CB$3)</f>
        <v>-1.5</v>
      </c>
      <c r="BE23" s="473">
        <f>IF(ISNUMBER(System!$C23),PlotData!E23+ $BF$1*AE23,$CB$3)</f>
        <v>-1.5</v>
      </c>
      <c r="BF23" s="473">
        <f>IF(ISNUMBER(System!$C23),PlotData!F23+ $BF$1*AF23,$CB$3)</f>
        <v>-1.5</v>
      </c>
      <c r="BG23" s="473">
        <f>IF(ISNUMBER(System!$C23),PlotData!G23+ $BF$1*AG23,$CB$3)</f>
        <v>-1.5</v>
      </c>
      <c r="BH23" s="473">
        <f>IF(ISNUMBER(System!$C23),PlotData!H23+ $BF$1*AH23,$CB$3)</f>
        <v>-1.5</v>
      </c>
      <c r="BI23" s="473">
        <f>IF(ISNUMBER(System!$C23),PlotData!I23+ $BF$1*AI23,$CB$3)</f>
        <v>-1.5</v>
      </c>
      <c r="BJ23" s="473">
        <f>IF(ISNUMBER(System!$C23),PlotData!J23+ $BF$1*AJ23,$CB$3)</f>
        <v>-1.5</v>
      </c>
      <c r="BK23" s="473">
        <f>IF(ISNUMBER(System!$C23),PlotData!K23+ $BF$1*AK23,$CB$3)</f>
        <v>-1.5</v>
      </c>
      <c r="BL23" s="502">
        <f>IF(ISNUMBER(System!$C23),PlotData!L23+ $BF$1*AL23,$CB$3)</f>
        <v>-1.5</v>
      </c>
      <c r="BN23" s="514">
        <v>20</v>
      </c>
      <c r="BO23" s="501">
        <f>IF(ISNUMBER(System!$C23),O23+ $BF$1*AO23,$CB$4)</f>
        <v>1</v>
      </c>
      <c r="BP23" s="473">
        <f>IF(ISNUMBER(System!$C23),P23+ $BF$1*AP23,$CB$4)</f>
        <v>1</v>
      </c>
      <c r="BQ23" s="473">
        <f>IF(ISNUMBER(System!$C23),Q23+ $BF$1*AQ23,$CB$4)</f>
        <v>1</v>
      </c>
      <c r="BR23" s="473">
        <f>IF(ISNUMBER(System!$C23),R23+ $BF$1*AR23,$CB$4)</f>
        <v>1</v>
      </c>
      <c r="BS23" s="473">
        <f>IF(ISNUMBER(System!$C23),S23+ $BF$1*AS23,$CB$4)</f>
        <v>1</v>
      </c>
      <c r="BT23" s="473">
        <f>IF(ISNUMBER(System!$C23),T23+ $BF$1*AT23,$CB$4)</f>
        <v>1</v>
      </c>
      <c r="BU23" s="473">
        <f>IF(ISNUMBER(System!$C23),U23+ $BF$1*AU23,$CB$4)</f>
        <v>1</v>
      </c>
      <c r="BV23" s="473">
        <f>IF(ISNUMBER(System!$C23),V23+ $BF$1*AV23,$CB$4)</f>
        <v>1</v>
      </c>
      <c r="BW23" s="473">
        <f>IF(ISNUMBER(System!$C23),W23+ $BF$1*AW23,$CB$4)</f>
        <v>1</v>
      </c>
      <c r="BX23" s="473">
        <f>IF(ISNUMBER(System!$C23),X23+ $BF$1*AX23,$CB$4)</f>
        <v>1</v>
      </c>
      <c r="BY23" s="502">
        <f>IF(ISNUMBER(System!$C23),Y23+ $BF$1*AY23,$CB$4)</f>
        <v>1</v>
      </c>
    </row>
    <row r="24" spans="1:78" x14ac:dyDescent="0.35">
      <c r="A24" s="500">
        <v>21</v>
      </c>
      <c r="B24" s="501"/>
      <c r="C24" s="473"/>
      <c r="D24" s="473"/>
      <c r="E24" s="473"/>
      <c r="F24" s="473"/>
      <c r="G24" s="473"/>
      <c r="H24" s="473"/>
      <c r="I24" s="473"/>
      <c r="J24" s="473"/>
      <c r="K24" s="473"/>
      <c r="L24" s="502"/>
      <c r="N24" s="500">
        <v>21</v>
      </c>
      <c r="O24" s="501"/>
      <c r="P24" s="473"/>
      <c r="Q24" s="473"/>
      <c r="R24" s="473"/>
      <c r="S24" s="473"/>
      <c r="T24" s="473"/>
      <c r="U24" s="473"/>
      <c r="V24" s="473"/>
      <c r="W24" s="473"/>
      <c r="X24" s="473"/>
      <c r="Y24" s="502"/>
      <c r="AA24" s="503">
        <v>21</v>
      </c>
      <c r="AB24" s="501"/>
      <c r="AC24" s="473"/>
      <c r="AD24" s="473"/>
      <c r="AE24" s="473"/>
      <c r="AF24" s="473"/>
      <c r="AG24" s="473"/>
      <c r="AH24" s="473"/>
      <c r="AI24" s="473"/>
      <c r="AJ24" s="473"/>
      <c r="AK24" s="473"/>
      <c r="AL24" s="502"/>
      <c r="AN24" s="503">
        <v>21</v>
      </c>
      <c r="AO24" s="501"/>
      <c r="AP24" s="473"/>
      <c r="AQ24" s="473"/>
      <c r="AR24" s="473"/>
      <c r="AS24" s="473"/>
      <c r="AT24" s="473"/>
      <c r="AU24" s="473"/>
      <c r="AV24" s="473"/>
      <c r="AW24" s="473"/>
      <c r="AX24" s="473"/>
      <c r="AY24" s="502"/>
      <c r="BA24" s="515">
        <v>21</v>
      </c>
      <c r="BB24" s="501">
        <f>IF(ISNUMBER(System!$C24),PlotData!B24+ $BF$1*AB24,$CB$3)</f>
        <v>-1.5</v>
      </c>
      <c r="BC24" s="473">
        <f>IF(ISNUMBER(System!$C24),PlotData!C24+ $BF$1*AC24,$CB$3)</f>
        <v>-1.5</v>
      </c>
      <c r="BD24" s="473">
        <f>IF(ISNUMBER(System!$C24),PlotData!D24+ $BF$1*AD24,$CB$3)</f>
        <v>-1.5</v>
      </c>
      <c r="BE24" s="473">
        <f>IF(ISNUMBER(System!$C24),PlotData!E24+ $BF$1*AE24,$CB$3)</f>
        <v>-1.5</v>
      </c>
      <c r="BF24" s="473">
        <f>IF(ISNUMBER(System!$C24),PlotData!F24+ $BF$1*AF24,$CB$3)</f>
        <v>-1.5</v>
      </c>
      <c r="BG24" s="473">
        <f>IF(ISNUMBER(System!$C24),PlotData!G24+ $BF$1*AG24,$CB$3)</f>
        <v>-1.5</v>
      </c>
      <c r="BH24" s="473">
        <f>IF(ISNUMBER(System!$C24),PlotData!H24+ $BF$1*AH24,$CB$3)</f>
        <v>-1.5</v>
      </c>
      <c r="BI24" s="473">
        <f>IF(ISNUMBER(System!$C24),PlotData!I24+ $BF$1*AI24,$CB$3)</f>
        <v>-1.5</v>
      </c>
      <c r="BJ24" s="473">
        <f>IF(ISNUMBER(System!$C24),PlotData!J24+ $BF$1*AJ24,$CB$3)</f>
        <v>-1.5</v>
      </c>
      <c r="BK24" s="473">
        <f>IF(ISNUMBER(System!$C24),PlotData!K24+ $BF$1*AK24,$CB$3)</f>
        <v>-1.5</v>
      </c>
      <c r="BL24" s="502">
        <f>IF(ISNUMBER(System!$C24),PlotData!L24+ $BF$1*AL24,$CB$3)</f>
        <v>-1.5</v>
      </c>
      <c r="BN24" s="515">
        <v>21</v>
      </c>
      <c r="BO24" s="501">
        <f>IF(ISNUMBER(System!$C24),O24+ $BF$1*AO24,$CB$4)</f>
        <v>1</v>
      </c>
      <c r="BP24" s="473">
        <f>IF(ISNUMBER(System!$C24),P24+ $BF$1*AP24,$CB$4)</f>
        <v>1</v>
      </c>
      <c r="BQ24" s="473">
        <f>IF(ISNUMBER(System!$C24),Q24+ $BF$1*AQ24,$CB$4)</f>
        <v>1</v>
      </c>
      <c r="BR24" s="473">
        <f>IF(ISNUMBER(System!$C24),R24+ $BF$1*AR24,$CB$4)</f>
        <v>1</v>
      </c>
      <c r="BS24" s="473">
        <f>IF(ISNUMBER(System!$C24),S24+ $BF$1*AS24,$CB$4)</f>
        <v>1</v>
      </c>
      <c r="BT24" s="473">
        <f>IF(ISNUMBER(System!$C24),T24+ $BF$1*AT24,$CB$4)</f>
        <v>1</v>
      </c>
      <c r="BU24" s="473">
        <f>IF(ISNUMBER(System!$C24),U24+ $BF$1*AU24,$CB$4)</f>
        <v>1</v>
      </c>
      <c r="BV24" s="473">
        <f>IF(ISNUMBER(System!$C24),V24+ $BF$1*AV24,$CB$4)</f>
        <v>1</v>
      </c>
      <c r="BW24" s="473">
        <f>IF(ISNUMBER(System!$C24),W24+ $BF$1*AW24,$CB$4)</f>
        <v>1</v>
      </c>
      <c r="BX24" s="473">
        <f>IF(ISNUMBER(System!$C24),X24+ $BF$1*AX24,$CB$4)</f>
        <v>1</v>
      </c>
      <c r="BY24" s="502">
        <f>IF(ISNUMBER(System!$C24),Y24+ $BF$1*AY24,$CB$4)</f>
        <v>1</v>
      </c>
    </row>
    <row r="25" spans="1:78" x14ac:dyDescent="0.35">
      <c r="A25" s="500">
        <v>22</v>
      </c>
      <c r="B25" s="516"/>
      <c r="C25" s="517"/>
      <c r="D25" s="517"/>
      <c r="E25" s="517"/>
      <c r="F25" s="517"/>
      <c r="G25" s="517"/>
      <c r="H25" s="517"/>
      <c r="I25" s="517"/>
      <c r="J25" s="517"/>
      <c r="K25" s="517"/>
      <c r="L25" s="518"/>
      <c r="M25" s="398"/>
      <c r="N25" s="500">
        <v>22</v>
      </c>
      <c r="O25" s="516"/>
      <c r="P25" s="517"/>
      <c r="Q25" s="517"/>
      <c r="R25" s="517"/>
      <c r="S25" s="517"/>
      <c r="T25" s="517"/>
      <c r="U25" s="517"/>
      <c r="V25" s="517"/>
      <c r="W25" s="517"/>
      <c r="X25" s="517"/>
      <c r="Y25" s="518"/>
      <c r="Z25" s="519"/>
      <c r="AA25" s="503">
        <v>22</v>
      </c>
      <c r="AB25" s="501"/>
      <c r="AC25" s="473"/>
      <c r="AD25" s="473"/>
      <c r="AE25" s="473"/>
      <c r="AF25" s="473"/>
      <c r="AG25" s="473"/>
      <c r="AH25" s="473"/>
      <c r="AI25" s="473"/>
      <c r="AJ25" s="473"/>
      <c r="AK25" s="473"/>
      <c r="AL25" s="502"/>
      <c r="AN25" s="503">
        <v>22</v>
      </c>
      <c r="AO25" s="501"/>
      <c r="AP25" s="473"/>
      <c r="AQ25" s="473"/>
      <c r="AR25" s="473"/>
      <c r="AS25" s="473"/>
      <c r="AT25" s="473"/>
      <c r="AU25" s="473"/>
      <c r="AV25" s="473"/>
      <c r="AW25" s="473"/>
      <c r="AX25" s="473"/>
      <c r="AY25" s="502"/>
      <c r="BA25" s="515">
        <v>22</v>
      </c>
      <c r="BB25" s="501">
        <f>IF(ISNUMBER(System!$C25),PlotData!B25+ $BF$1*AB25,$CB$3)</f>
        <v>-1.5</v>
      </c>
      <c r="BC25" s="473">
        <f>IF(ISNUMBER(System!$C25),PlotData!C25+ $BF$1*AC25,$CB$3)</f>
        <v>-1.5</v>
      </c>
      <c r="BD25" s="473">
        <f>IF(ISNUMBER(System!$C25),PlotData!D25+ $BF$1*AD25,$CB$3)</f>
        <v>-1.5</v>
      </c>
      <c r="BE25" s="473">
        <f>IF(ISNUMBER(System!$C25),PlotData!E25+ $BF$1*AE25,$CB$3)</f>
        <v>-1.5</v>
      </c>
      <c r="BF25" s="473">
        <f>IF(ISNUMBER(System!$C25),PlotData!F25+ $BF$1*AF25,$CB$3)</f>
        <v>-1.5</v>
      </c>
      <c r="BG25" s="473">
        <f>IF(ISNUMBER(System!$C25),PlotData!G25+ $BF$1*AG25,$CB$3)</f>
        <v>-1.5</v>
      </c>
      <c r="BH25" s="473">
        <f>IF(ISNUMBER(System!$C25),PlotData!H25+ $BF$1*AH25,$CB$3)</f>
        <v>-1.5</v>
      </c>
      <c r="BI25" s="473">
        <f>IF(ISNUMBER(System!$C25),PlotData!I25+ $BF$1*AI25,$CB$3)</f>
        <v>-1.5</v>
      </c>
      <c r="BJ25" s="473">
        <f>IF(ISNUMBER(System!$C25),PlotData!J25+ $BF$1*AJ25,$CB$3)</f>
        <v>-1.5</v>
      </c>
      <c r="BK25" s="473">
        <f>IF(ISNUMBER(System!$C25),PlotData!K25+ $BF$1*AK25,$CB$3)</f>
        <v>-1.5</v>
      </c>
      <c r="BL25" s="502">
        <f>IF(ISNUMBER(System!$C25),PlotData!L25+ $BF$1*AL25,$CB$3)</f>
        <v>-1.5</v>
      </c>
      <c r="BN25" s="515">
        <v>22</v>
      </c>
      <c r="BO25" s="501">
        <f>IF(ISNUMBER(System!$C25),O25+ $BF$1*AO25,$CB$4)</f>
        <v>1</v>
      </c>
      <c r="BP25" s="473">
        <f>IF(ISNUMBER(System!$C25),P25+ $BF$1*AP25,$CB$4)</f>
        <v>1</v>
      </c>
      <c r="BQ25" s="473">
        <f>IF(ISNUMBER(System!$C25),Q25+ $BF$1*AQ25,$CB$4)</f>
        <v>1</v>
      </c>
      <c r="BR25" s="473">
        <f>IF(ISNUMBER(System!$C25),R25+ $BF$1*AR25,$CB$4)</f>
        <v>1</v>
      </c>
      <c r="BS25" s="473">
        <f>IF(ISNUMBER(System!$C25),S25+ $BF$1*AS25,$CB$4)</f>
        <v>1</v>
      </c>
      <c r="BT25" s="473">
        <f>IF(ISNUMBER(System!$C25),T25+ $BF$1*AT25,$CB$4)</f>
        <v>1</v>
      </c>
      <c r="BU25" s="473">
        <f>IF(ISNUMBER(System!$C25),U25+ $BF$1*AU25,$CB$4)</f>
        <v>1</v>
      </c>
      <c r="BV25" s="473">
        <f>IF(ISNUMBER(System!$C25),V25+ $BF$1*AV25,$CB$4)</f>
        <v>1</v>
      </c>
      <c r="BW25" s="473">
        <f>IF(ISNUMBER(System!$C25),W25+ $BF$1*AW25,$CB$4)</f>
        <v>1</v>
      </c>
      <c r="BX25" s="473">
        <f>IF(ISNUMBER(System!$C25),X25+ $BF$1*AX25,$CB$4)</f>
        <v>1</v>
      </c>
      <c r="BY25" s="502">
        <f>IF(ISNUMBER(System!$C25),Y25+ $BF$1*AY25,$CB$4)</f>
        <v>1</v>
      </c>
    </row>
    <row r="26" spans="1:78" x14ac:dyDescent="0.35">
      <c r="A26" s="500">
        <v>23</v>
      </c>
      <c r="B26" s="520"/>
      <c r="C26" s="517"/>
      <c r="D26" s="517"/>
      <c r="E26" s="517"/>
      <c r="F26" s="517"/>
      <c r="G26" s="517"/>
      <c r="H26" s="517"/>
      <c r="I26" s="517"/>
      <c r="J26" s="517"/>
      <c r="K26" s="517"/>
      <c r="L26" s="518"/>
      <c r="M26" s="398"/>
      <c r="N26" s="500">
        <v>23</v>
      </c>
      <c r="O26" s="516"/>
      <c r="P26" s="517"/>
      <c r="Q26" s="517"/>
      <c r="R26" s="517"/>
      <c r="S26" s="517"/>
      <c r="T26" s="517"/>
      <c r="U26" s="517"/>
      <c r="V26" s="517"/>
      <c r="W26" s="517"/>
      <c r="X26" s="517"/>
      <c r="Y26" s="518"/>
      <c r="Z26" s="519"/>
      <c r="AA26" s="503">
        <v>23</v>
      </c>
      <c r="AB26" s="501"/>
      <c r="AC26" s="473"/>
      <c r="AD26" s="473"/>
      <c r="AE26" s="473"/>
      <c r="AF26" s="473"/>
      <c r="AG26" s="473"/>
      <c r="AH26" s="473"/>
      <c r="AI26" s="473"/>
      <c r="AJ26" s="473"/>
      <c r="AK26" s="473"/>
      <c r="AL26" s="502"/>
      <c r="AN26" s="503">
        <v>23</v>
      </c>
      <c r="AO26" s="501"/>
      <c r="AP26" s="473"/>
      <c r="AQ26" s="473"/>
      <c r="AR26" s="473"/>
      <c r="AS26" s="473"/>
      <c r="AT26" s="473"/>
      <c r="AU26" s="473"/>
      <c r="AV26" s="473"/>
      <c r="AW26" s="473"/>
      <c r="AX26" s="473"/>
      <c r="AY26" s="502"/>
      <c r="BA26" s="515">
        <v>23</v>
      </c>
      <c r="BB26" s="501">
        <f>IF(ISNUMBER(System!$C26),PlotData!B26+ $BF$1*AB26,$CB$3)</f>
        <v>-1.5</v>
      </c>
      <c r="BC26" s="473">
        <f>IF(ISNUMBER(System!$C26),PlotData!C26+ $BF$1*AC26,$CB$3)</f>
        <v>-1.5</v>
      </c>
      <c r="BD26" s="473">
        <f>IF(ISNUMBER(System!$C26),PlotData!D26+ $BF$1*AD26,$CB$3)</f>
        <v>-1.5</v>
      </c>
      <c r="BE26" s="473">
        <f>IF(ISNUMBER(System!$C26),PlotData!E26+ $BF$1*AE26,$CB$3)</f>
        <v>-1.5</v>
      </c>
      <c r="BF26" s="473">
        <f>IF(ISNUMBER(System!$C26),PlotData!F26+ $BF$1*AF26,$CB$3)</f>
        <v>-1.5</v>
      </c>
      <c r="BG26" s="473">
        <f>IF(ISNUMBER(System!$C26),PlotData!G26+ $BF$1*AG26,$CB$3)</f>
        <v>-1.5</v>
      </c>
      <c r="BH26" s="473">
        <f>IF(ISNUMBER(System!$C26),PlotData!H26+ $BF$1*AH26,$CB$3)</f>
        <v>-1.5</v>
      </c>
      <c r="BI26" s="473">
        <f>IF(ISNUMBER(System!$C26),PlotData!I26+ $BF$1*AI26,$CB$3)</f>
        <v>-1.5</v>
      </c>
      <c r="BJ26" s="473">
        <f>IF(ISNUMBER(System!$C26),PlotData!J26+ $BF$1*AJ26,$CB$3)</f>
        <v>-1.5</v>
      </c>
      <c r="BK26" s="473">
        <f>IF(ISNUMBER(System!$C26),PlotData!K26+ $BF$1*AK26,$CB$3)</f>
        <v>-1.5</v>
      </c>
      <c r="BL26" s="502">
        <f>IF(ISNUMBER(System!$C26),PlotData!L26+ $BF$1*AL26,$CB$3)</f>
        <v>-1.5</v>
      </c>
      <c r="BN26" s="515">
        <v>23</v>
      </c>
      <c r="BO26" s="501">
        <f>IF(ISNUMBER(System!$C26),O26+ $BF$1*AO26,$CB$4)</f>
        <v>1</v>
      </c>
      <c r="BP26" s="473">
        <f>IF(ISNUMBER(System!$C26),P26+ $BF$1*AP26,$CB$4)</f>
        <v>1</v>
      </c>
      <c r="BQ26" s="473">
        <f>IF(ISNUMBER(System!$C26),Q26+ $BF$1*AQ26,$CB$4)</f>
        <v>1</v>
      </c>
      <c r="BR26" s="473">
        <f>IF(ISNUMBER(System!$C26),R26+ $BF$1*AR26,$CB$4)</f>
        <v>1</v>
      </c>
      <c r="BS26" s="473">
        <f>IF(ISNUMBER(System!$C26),S26+ $BF$1*AS26,$CB$4)</f>
        <v>1</v>
      </c>
      <c r="BT26" s="473">
        <f>IF(ISNUMBER(System!$C26),T26+ $BF$1*AT26,$CB$4)</f>
        <v>1</v>
      </c>
      <c r="BU26" s="473">
        <f>IF(ISNUMBER(System!$C26),U26+ $BF$1*AU26,$CB$4)</f>
        <v>1</v>
      </c>
      <c r="BV26" s="473">
        <f>IF(ISNUMBER(System!$C26),V26+ $BF$1*AV26,$CB$4)</f>
        <v>1</v>
      </c>
      <c r="BW26" s="473">
        <f>IF(ISNUMBER(System!$C26),W26+ $BF$1*AW26,$CB$4)</f>
        <v>1</v>
      </c>
      <c r="BX26" s="473">
        <f>IF(ISNUMBER(System!$C26),X26+ $BF$1*AX26,$CB$4)</f>
        <v>1</v>
      </c>
      <c r="BY26" s="502">
        <f>IF(ISNUMBER(System!$C26),Y26+ $BF$1*AY26,$CB$4)</f>
        <v>1</v>
      </c>
    </row>
    <row r="27" spans="1:78" x14ac:dyDescent="0.35">
      <c r="A27" s="500">
        <v>24</v>
      </c>
      <c r="B27" s="516"/>
      <c r="C27" s="517"/>
      <c r="D27" s="517"/>
      <c r="E27" s="517"/>
      <c r="F27" s="517"/>
      <c r="G27" s="517"/>
      <c r="H27" s="517"/>
      <c r="I27" s="517"/>
      <c r="J27" s="517"/>
      <c r="K27" s="517"/>
      <c r="L27" s="518"/>
      <c r="M27" s="398"/>
      <c r="N27" s="500">
        <v>24</v>
      </c>
      <c r="O27" s="516"/>
      <c r="P27" s="517"/>
      <c r="Q27" s="521"/>
      <c r="R27" s="517"/>
      <c r="S27" s="517"/>
      <c r="T27" s="517"/>
      <c r="U27" s="517"/>
      <c r="V27" s="517"/>
      <c r="W27" s="517"/>
      <c r="X27" s="517"/>
      <c r="Y27" s="518"/>
      <c r="Z27" s="519"/>
      <c r="AA27" s="503">
        <v>24</v>
      </c>
      <c r="AB27" s="501"/>
      <c r="AC27" s="473"/>
      <c r="AD27" s="473"/>
      <c r="AE27" s="473"/>
      <c r="AF27" s="473"/>
      <c r="AG27" s="473"/>
      <c r="AH27" s="473"/>
      <c r="AI27" s="473"/>
      <c r="AJ27" s="473"/>
      <c r="AK27" s="473"/>
      <c r="AL27" s="502"/>
      <c r="AN27" s="503">
        <v>24</v>
      </c>
      <c r="AO27" s="501"/>
      <c r="AP27" s="473"/>
      <c r="AQ27" s="473"/>
      <c r="AR27" s="473"/>
      <c r="AS27" s="473"/>
      <c r="AT27" s="473"/>
      <c r="AU27" s="473"/>
      <c r="AV27" s="473"/>
      <c r="AW27" s="473"/>
      <c r="AX27" s="473"/>
      <c r="AY27" s="502"/>
      <c r="BA27" s="515">
        <v>24</v>
      </c>
      <c r="BB27" s="501">
        <f>IF(ISNUMBER(System!$C27),PlotData!B27+ $BF$1*AB27,$CB$3)</f>
        <v>-1.5</v>
      </c>
      <c r="BC27" s="473">
        <f>IF(ISNUMBER(System!$C27),PlotData!C27+ $BF$1*AC27,$CB$3)</f>
        <v>-1.5</v>
      </c>
      <c r="BD27" s="473">
        <f>IF(ISNUMBER(System!$C27),PlotData!D27+ $BF$1*AD27,$CB$3)</f>
        <v>-1.5</v>
      </c>
      <c r="BE27" s="473">
        <f>IF(ISNUMBER(System!$C27),PlotData!E27+ $BF$1*AE27,$CB$3)</f>
        <v>-1.5</v>
      </c>
      <c r="BF27" s="473">
        <f>IF(ISNUMBER(System!$C27),PlotData!F27+ $BF$1*AF27,$CB$3)</f>
        <v>-1.5</v>
      </c>
      <c r="BG27" s="473">
        <f>IF(ISNUMBER(System!$C27),PlotData!G27+ $BF$1*AG27,$CB$3)</f>
        <v>-1.5</v>
      </c>
      <c r="BH27" s="473">
        <f>IF(ISNUMBER(System!$C27),PlotData!H27+ $BF$1*AH27,$CB$3)</f>
        <v>-1.5</v>
      </c>
      <c r="BI27" s="473">
        <f>IF(ISNUMBER(System!$C27),PlotData!I27+ $BF$1*AI27,$CB$3)</f>
        <v>-1.5</v>
      </c>
      <c r="BJ27" s="473">
        <f>IF(ISNUMBER(System!$C27),PlotData!J27+ $BF$1*AJ27,$CB$3)</f>
        <v>-1.5</v>
      </c>
      <c r="BK27" s="473">
        <f>IF(ISNUMBER(System!$C27),PlotData!K27+ $BF$1*AK27,$CB$3)</f>
        <v>-1.5</v>
      </c>
      <c r="BL27" s="502">
        <f>IF(ISNUMBER(System!$C27),PlotData!L27+ $BF$1*AL27,$CB$3)</f>
        <v>-1.5</v>
      </c>
      <c r="BM27" s="398"/>
      <c r="BN27" s="515">
        <v>24</v>
      </c>
      <c r="BO27" s="501">
        <f>IF(ISNUMBER(System!$C27),O27+ $BF$1*AO27,$CB$4)</f>
        <v>1</v>
      </c>
      <c r="BP27" s="473">
        <f>IF(ISNUMBER(System!$C27),P27+ $BF$1*AP27,$CB$4)</f>
        <v>1</v>
      </c>
      <c r="BQ27" s="473">
        <f>IF(ISNUMBER(System!$C27),Q27+ $BF$1*AQ27,$CB$4)</f>
        <v>1</v>
      </c>
      <c r="BR27" s="473">
        <f>IF(ISNUMBER(System!$C27),R27+ $BF$1*AR27,$CB$4)</f>
        <v>1</v>
      </c>
      <c r="BS27" s="473">
        <f>IF(ISNUMBER(System!$C27),S27+ $BF$1*AS27,$CB$4)</f>
        <v>1</v>
      </c>
      <c r="BT27" s="473">
        <f>IF(ISNUMBER(System!$C27),T27+ $BF$1*AT27,$CB$4)</f>
        <v>1</v>
      </c>
      <c r="BU27" s="473">
        <f>IF(ISNUMBER(System!$C27),U27+ $BF$1*AU27,$CB$4)</f>
        <v>1</v>
      </c>
      <c r="BV27" s="473">
        <f>IF(ISNUMBER(System!$C27),V27+ $BF$1*AV27,$CB$4)</f>
        <v>1</v>
      </c>
      <c r="BW27" s="473">
        <f>IF(ISNUMBER(System!$C27),W27+ $BF$1*AW27,$CB$4)</f>
        <v>1</v>
      </c>
      <c r="BX27" s="473">
        <f>IF(ISNUMBER(System!$C27),X27+ $BF$1*AX27,$CB$4)</f>
        <v>1</v>
      </c>
      <c r="BY27" s="502">
        <f>IF(ISNUMBER(System!$C27),Y27+ $BF$1*AY27,$CB$4)</f>
        <v>1</v>
      </c>
      <c r="BZ27" s="398"/>
    </row>
    <row r="28" spans="1:78" x14ac:dyDescent="0.35">
      <c r="A28" s="500">
        <v>25</v>
      </c>
      <c r="B28" s="516"/>
      <c r="C28" s="517"/>
      <c r="D28" s="517"/>
      <c r="E28" s="517"/>
      <c r="F28" s="517"/>
      <c r="G28" s="517"/>
      <c r="H28" s="517"/>
      <c r="I28" s="517"/>
      <c r="J28" s="517"/>
      <c r="K28" s="517"/>
      <c r="L28" s="518"/>
      <c r="M28" s="398"/>
      <c r="N28" s="500">
        <v>25</v>
      </c>
      <c r="O28" s="516"/>
      <c r="P28" s="517"/>
      <c r="Q28" s="517"/>
      <c r="R28" s="517"/>
      <c r="S28" s="517"/>
      <c r="T28" s="517"/>
      <c r="U28" s="517"/>
      <c r="V28" s="517"/>
      <c r="W28" s="517"/>
      <c r="X28" s="517"/>
      <c r="Y28" s="518"/>
      <c r="Z28" s="519"/>
      <c r="AA28" s="503">
        <v>25</v>
      </c>
      <c r="AB28" s="501"/>
      <c r="AC28" s="473"/>
      <c r="AD28" s="473"/>
      <c r="AE28" s="473"/>
      <c r="AF28" s="473"/>
      <c r="AG28" s="473"/>
      <c r="AH28" s="473"/>
      <c r="AI28" s="473"/>
      <c r="AJ28" s="473"/>
      <c r="AK28" s="473"/>
      <c r="AL28" s="502"/>
      <c r="AN28" s="503">
        <v>25</v>
      </c>
      <c r="AO28" s="501"/>
      <c r="AP28" s="473"/>
      <c r="AQ28" s="473"/>
      <c r="AR28" s="473"/>
      <c r="AS28" s="473"/>
      <c r="AT28" s="473"/>
      <c r="AU28" s="473"/>
      <c r="AV28" s="473"/>
      <c r="AW28" s="473"/>
      <c r="AX28" s="473"/>
      <c r="AY28" s="502"/>
      <c r="BA28" s="515">
        <v>25</v>
      </c>
      <c r="BB28" s="501">
        <f>IF(ISNUMBER(System!$C28),PlotData!B28+ $BF$1*AB28,$CB$3)</f>
        <v>-1.5</v>
      </c>
      <c r="BC28" s="473">
        <f>IF(ISNUMBER(System!$C28),PlotData!C28+ $BF$1*AC28,$CB$3)</f>
        <v>-1.5</v>
      </c>
      <c r="BD28" s="473">
        <f>IF(ISNUMBER(System!$C28),PlotData!D28+ $BF$1*AD28,$CB$3)</f>
        <v>-1.5</v>
      </c>
      <c r="BE28" s="473">
        <f>IF(ISNUMBER(System!$C28),PlotData!E28+ $BF$1*AE28,$CB$3)</f>
        <v>-1.5</v>
      </c>
      <c r="BF28" s="473">
        <f>IF(ISNUMBER(System!$C28),PlotData!F28+ $BF$1*AF28,$CB$3)</f>
        <v>-1.5</v>
      </c>
      <c r="BG28" s="473">
        <f>IF(ISNUMBER(System!$C28),PlotData!G28+ $BF$1*AG28,$CB$3)</f>
        <v>-1.5</v>
      </c>
      <c r="BH28" s="473">
        <f>IF(ISNUMBER(System!$C28),PlotData!H28+ $BF$1*AH28,$CB$3)</f>
        <v>-1.5</v>
      </c>
      <c r="BI28" s="473">
        <f>IF(ISNUMBER(System!$C28),PlotData!I28+ $BF$1*AI28,$CB$3)</f>
        <v>-1.5</v>
      </c>
      <c r="BJ28" s="473">
        <f>IF(ISNUMBER(System!$C28),PlotData!J28+ $BF$1*AJ28,$CB$3)</f>
        <v>-1.5</v>
      </c>
      <c r="BK28" s="473">
        <f>IF(ISNUMBER(System!$C28),PlotData!K28+ $BF$1*AK28,$CB$3)</f>
        <v>-1.5</v>
      </c>
      <c r="BL28" s="502">
        <f>IF(ISNUMBER(System!$C28),PlotData!L28+ $BF$1*AL28,$CB$3)</f>
        <v>-1.5</v>
      </c>
      <c r="BM28" s="398"/>
      <c r="BN28" s="515">
        <v>25</v>
      </c>
      <c r="BO28" s="501">
        <f>IF(ISNUMBER(System!$C28),O28+ $BF$1*AO28,$CB$4)</f>
        <v>1</v>
      </c>
      <c r="BP28" s="473">
        <f>IF(ISNUMBER(System!$C28),P28+ $BF$1*AP28,$CB$4)</f>
        <v>1</v>
      </c>
      <c r="BQ28" s="473">
        <f>IF(ISNUMBER(System!$C28),Q28+ $BF$1*AQ28,$CB$4)</f>
        <v>1</v>
      </c>
      <c r="BR28" s="473">
        <f>IF(ISNUMBER(System!$C28),R28+ $BF$1*AR28,$CB$4)</f>
        <v>1</v>
      </c>
      <c r="BS28" s="473">
        <f>IF(ISNUMBER(System!$C28),S28+ $BF$1*AS28,$CB$4)</f>
        <v>1</v>
      </c>
      <c r="BT28" s="473">
        <f>IF(ISNUMBER(System!$C28),T28+ $BF$1*AT28,$CB$4)</f>
        <v>1</v>
      </c>
      <c r="BU28" s="473">
        <f>IF(ISNUMBER(System!$C28),U28+ $BF$1*AU28,$CB$4)</f>
        <v>1</v>
      </c>
      <c r="BV28" s="473">
        <f>IF(ISNUMBER(System!$C28),V28+ $BF$1*AV28,$CB$4)</f>
        <v>1</v>
      </c>
      <c r="BW28" s="473">
        <f>IF(ISNUMBER(System!$C28),W28+ $BF$1*AW28,$CB$4)</f>
        <v>1</v>
      </c>
      <c r="BX28" s="473">
        <f>IF(ISNUMBER(System!$C28),X28+ $BF$1*AX28,$CB$4)</f>
        <v>1</v>
      </c>
      <c r="BY28" s="502">
        <f>IF(ISNUMBER(System!$C28),Y28+ $BF$1*AY28,$CB$4)</f>
        <v>1</v>
      </c>
      <c r="BZ28" s="398"/>
    </row>
    <row r="29" spans="1:78" x14ac:dyDescent="0.35">
      <c r="A29" s="500">
        <v>26</v>
      </c>
      <c r="B29" s="516"/>
      <c r="C29" s="517"/>
      <c r="D29" s="517"/>
      <c r="E29" s="517"/>
      <c r="F29" s="517"/>
      <c r="G29" s="517"/>
      <c r="H29" s="517"/>
      <c r="I29" s="517"/>
      <c r="J29" s="517"/>
      <c r="K29" s="517"/>
      <c r="L29" s="518"/>
      <c r="M29" s="398"/>
      <c r="N29" s="500">
        <v>26</v>
      </c>
      <c r="O29" s="516"/>
      <c r="P29" s="517"/>
      <c r="Q29" s="517"/>
      <c r="R29" s="517"/>
      <c r="S29" s="517"/>
      <c r="T29" s="517"/>
      <c r="U29" s="517"/>
      <c r="V29" s="517"/>
      <c r="W29" s="517"/>
      <c r="X29" s="517"/>
      <c r="Y29" s="518"/>
      <c r="Z29" s="519"/>
      <c r="AA29" s="503">
        <v>26</v>
      </c>
      <c r="AB29" s="501"/>
      <c r="AC29" s="473"/>
      <c r="AD29" s="473"/>
      <c r="AE29" s="473"/>
      <c r="AF29" s="473"/>
      <c r="AG29" s="473"/>
      <c r="AH29" s="473"/>
      <c r="AI29" s="473"/>
      <c r="AJ29" s="473"/>
      <c r="AK29" s="473"/>
      <c r="AL29" s="502"/>
      <c r="AN29" s="503">
        <v>26</v>
      </c>
      <c r="AO29" s="501"/>
      <c r="AP29" s="473"/>
      <c r="AQ29" s="473"/>
      <c r="AR29" s="473"/>
      <c r="AS29" s="473"/>
      <c r="AT29" s="473"/>
      <c r="AU29" s="473"/>
      <c r="AV29" s="473"/>
      <c r="AW29" s="473"/>
      <c r="AX29" s="473"/>
      <c r="AY29" s="502"/>
      <c r="BA29" s="515">
        <v>26</v>
      </c>
      <c r="BB29" s="501">
        <f>IF(ISNUMBER(System!$C29),PlotData!B29+ $BF$1*AB29,$CB$3)</f>
        <v>-1.5</v>
      </c>
      <c r="BC29" s="473">
        <f>IF(ISNUMBER(System!$C29),PlotData!C29+ $BF$1*AC29,$CB$3)</f>
        <v>-1.5</v>
      </c>
      <c r="BD29" s="473">
        <f>IF(ISNUMBER(System!$C29),PlotData!D29+ $BF$1*AD29,$CB$3)</f>
        <v>-1.5</v>
      </c>
      <c r="BE29" s="473">
        <f>IF(ISNUMBER(System!$C29),PlotData!E29+ $BF$1*AE29,$CB$3)</f>
        <v>-1.5</v>
      </c>
      <c r="BF29" s="473">
        <f>IF(ISNUMBER(System!$C29),PlotData!F29+ $BF$1*AF29,$CB$3)</f>
        <v>-1.5</v>
      </c>
      <c r="BG29" s="473">
        <f>IF(ISNUMBER(System!$C29),PlotData!G29+ $BF$1*AG29,$CB$3)</f>
        <v>-1.5</v>
      </c>
      <c r="BH29" s="473">
        <f>IF(ISNUMBER(System!$C29),PlotData!H29+ $BF$1*AH29,$CB$3)</f>
        <v>-1.5</v>
      </c>
      <c r="BI29" s="473">
        <f>IF(ISNUMBER(System!$C29),PlotData!I29+ $BF$1*AI29,$CB$3)</f>
        <v>-1.5</v>
      </c>
      <c r="BJ29" s="473">
        <f>IF(ISNUMBER(System!$C29),PlotData!J29+ $BF$1*AJ29,$CB$3)</f>
        <v>-1.5</v>
      </c>
      <c r="BK29" s="473">
        <f>IF(ISNUMBER(System!$C29),PlotData!K29+ $BF$1*AK29,$CB$3)</f>
        <v>-1.5</v>
      </c>
      <c r="BL29" s="502">
        <f>IF(ISNUMBER(System!$C29),PlotData!L29+ $BF$1*AL29,$CB$3)</f>
        <v>-1.5</v>
      </c>
      <c r="BM29" s="398"/>
      <c r="BN29" s="515">
        <v>26</v>
      </c>
      <c r="BO29" s="501">
        <f>IF(ISNUMBER(System!$C29),O29+ $BF$1*AO29,$CB$4)</f>
        <v>1</v>
      </c>
      <c r="BP29" s="473">
        <f>IF(ISNUMBER(System!$C29),P29+ $BF$1*AP29,$CB$4)</f>
        <v>1</v>
      </c>
      <c r="BQ29" s="473">
        <f>IF(ISNUMBER(System!$C29),Q29+ $BF$1*AQ29,$CB$4)</f>
        <v>1</v>
      </c>
      <c r="BR29" s="473">
        <f>IF(ISNUMBER(System!$C29),R29+ $BF$1*AR29,$CB$4)</f>
        <v>1</v>
      </c>
      <c r="BS29" s="473">
        <f>IF(ISNUMBER(System!$C29),S29+ $BF$1*AS29,$CB$4)</f>
        <v>1</v>
      </c>
      <c r="BT29" s="473">
        <f>IF(ISNUMBER(System!$C29),T29+ $BF$1*AT29,$CB$4)</f>
        <v>1</v>
      </c>
      <c r="BU29" s="473">
        <f>IF(ISNUMBER(System!$C29),U29+ $BF$1*AU29,$CB$4)</f>
        <v>1</v>
      </c>
      <c r="BV29" s="473">
        <f>IF(ISNUMBER(System!$C29),V29+ $BF$1*AV29,$CB$4)</f>
        <v>1</v>
      </c>
      <c r="BW29" s="473">
        <f>IF(ISNUMBER(System!$C29),W29+ $BF$1*AW29,$CB$4)</f>
        <v>1</v>
      </c>
      <c r="BX29" s="473">
        <f>IF(ISNUMBER(System!$C29),X29+ $BF$1*AX29,$CB$4)</f>
        <v>1</v>
      </c>
      <c r="BY29" s="502">
        <f>IF(ISNUMBER(System!$C29),Y29+ $BF$1*AY29,$CB$4)</f>
        <v>1</v>
      </c>
      <c r="BZ29" s="398"/>
    </row>
    <row r="30" spans="1:78" x14ac:dyDescent="0.35">
      <c r="A30" s="500">
        <v>27</v>
      </c>
      <c r="B30" s="516"/>
      <c r="C30" s="517"/>
      <c r="D30" s="517"/>
      <c r="E30" s="517"/>
      <c r="F30" s="517"/>
      <c r="G30" s="517"/>
      <c r="H30" s="517"/>
      <c r="I30" s="517"/>
      <c r="J30" s="517"/>
      <c r="K30" s="517"/>
      <c r="L30" s="518"/>
      <c r="M30" s="398"/>
      <c r="N30" s="500">
        <v>27</v>
      </c>
      <c r="O30" s="516"/>
      <c r="P30" s="517"/>
      <c r="Q30" s="517"/>
      <c r="R30" s="517"/>
      <c r="S30" s="517"/>
      <c r="T30" s="517"/>
      <c r="U30" s="517"/>
      <c r="V30" s="517"/>
      <c r="W30" s="517"/>
      <c r="X30" s="517"/>
      <c r="Y30" s="518"/>
      <c r="Z30" s="519"/>
      <c r="AA30" s="503">
        <v>27</v>
      </c>
      <c r="AB30" s="501"/>
      <c r="AC30" s="473"/>
      <c r="AD30" s="473"/>
      <c r="AE30" s="473"/>
      <c r="AF30" s="473"/>
      <c r="AG30" s="473"/>
      <c r="AH30" s="473"/>
      <c r="AI30" s="473"/>
      <c r="AJ30" s="473"/>
      <c r="AK30" s="473"/>
      <c r="AL30" s="502"/>
      <c r="AN30" s="503">
        <v>27</v>
      </c>
      <c r="AO30" s="501"/>
      <c r="AP30" s="473"/>
      <c r="AQ30" s="473"/>
      <c r="AR30" s="473"/>
      <c r="AS30" s="473"/>
      <c r="AT30" s="473"/>
      <c r="AU30" s="473"/>
      <c r="AV30" s="473"/>
      <c r="AW30" s="473"/>
      <c r="AX30" s="473"/>
      <c r="AY30" s="502"/>
      <c r="BA30" s="515">
        <v>27</v>
      </c>
      <c r="BB30" s="501">
        <f>IF(ISNUMBER(System!$C30),PlotData!B30+ $BF$1*AB30,$CB$3)</f>
        <v>-1.5</v>
      </c>
      <c r="BC30" s="473">
        <f>IF(ISNUMBER(System!$C30),PlotData!C30+ $BF$1*AC30,$CB$3)</f>
        <v>-1.5</v>
      </c>
      <c r="BD30" s="473">
        <f>IF(ISNUMBER(System!$C30),PlotData!D30+ $BF$1*AD30,$CB$3)</f>
        <v>-1.5</v>
      </c>
      <c r="BE30" s="473">
        <f>IF(ISNUMBER(System!$C30),PlotData!E30+ $BF$1*AE30,$CB$3)</f>
        <v>-1.5</v>
      </c>
      <c r="BF30" s="473">
        <f>IF(ISNUMBER(System!$C30),PlotData!F30+ $BF$1*AF30,$CB$3)</f>
        <v>-1.5</v>
      </c>
      <c r="BG30" s="473">
        <f>IF(ISNUMBER(System!$C30),PlotData!G30+ $BF$1*AG30,$CB$3)</f>
        <v>-1.5</v>
      </c>
      <c r="BH30" s="473">
        <f>IF(ISNUMBER(System!$C30),PlotData!H30+ $BF$1*AH30,$CB$3)</f>
        <v>-1.5</v>
      </c>
      <c r="BI30" s="473">
        <f>IF(ISNUMBER(System!$C30),PlotData!I30+ $BF$1*AI30,$CB$3)</f>
        <v>-1.5</v>
      </c>
      <c r="BJ30" s="473">
        <f>IF(ISNUMBER(System!$C30),PlotData!J30+ $BF$1*AJ30,$CB$3)</f>
        <v>-1.5</v>
      </c>
      <c r="BK30" s="473">
        <f>IF(ISNUMBER(System!$C30),PlotData!K30+ $BF$1*AK30,$CB$3)</f>
        <v>-1.5</v>
      </c>
      <c r="BL30" s="502">
        <f>IF(ISNUMBER(System!$C30),PlotData!L30+ $BF$1*AL30,$CB$3)</f>
        <v>-1.5</v>
      </c>
      <c r="BM30" s="398"/>
      <c r="BN30" s="515">
        <v>27</v>
      </c>
      <c r="BO30" s="501">
        <f>IF(ISNUMBER(System!$C30),O30+ $BF$1*AO30,$CB$4)</f>
        <v>1</v>
      </c>
      <c r="BP30" s="473">
        <f>IF(ISNUMBER(System!$C30),P30+ $BF$1*AP30,$CB$4)</f>
        <v>1</v>
      </c>
      <c r="BQ30" s="473">
        <f>IF(ISNUMBER(System!$C30),Q30+ $BF$1*AQ30,$CB$4)</f>
        <v>1</v>
      </c>
      <c r="BR30" s="473">
        <f>IF(ISNUMBER(System!$C30),R30+ $BF$1*AR30,$CB$4)</f>
        <v>1</v>
      </c>
      <c r="BS30" s="473">
        <f>IF(ISNUMBER(System!$C30),S30+ $BF$1*AS30,$CB$4)</f>
        <v>1</v>
      </c>
      <c r="BT30" s="473">
        <f>IF(ISNUMBER(System!$C30),T30+ $BF$1*AT30,$CB$4)</f>
        <v>1</v>
      </c>
      <c r="BU30" s="473">
        <f>IF(ISNUMBER(System!$C30),U30+ $BF$1*AU30,$CB$4)</f>
        <v>1</v>
      </c>
      <c r="BV30" s="473">
        <f>IF(ISNUMBER(System!$C30),V30+ $BF$1*AV30,$CB$4)</f>
        <v>1</v>
      </c>
      <c r="BW30" s="473">
        <f>IF(ISNUMBER(System!$C30),W30+ $BF$1*AW30,$CB$4)</f>
        <v>1</v>
      </c>
      <c r="BX30" s="473">
        <f>IF(ISNUMBER(System!$C30),X30+ $BF$1*AX30,$CB$4)</f>
        <v>1</v>
      </c>
      <c r="BY30" s="502">
        <f>IF(ISNUMBER(System!$C30),Y30+ $BF$1*AY30,$CB$4)</f>
        <v>1</v>
      </c>
      <c r="BZ30" s="398"/>
    </row>
    <row r="31" spans="1:78" x14ac:dyDescent="0.35">
      <c r="A31" s="500">
        <v>28</v>
      </c>
      <c r="B31" s="516"/>
      <c r="C31" s="517"/>
      <c r="D31" s="517"/>
      <c r="E31" s="517"/>
      <c r="F31" s="517"/>
      <c r="G31" s="517"/>
      <c r="H31" s="517"/>
      <c r="I31" s="517"/>
      <c r="J31" s="517"/>
      <c r="K31" s="517"/>
      <c r="L31" s="518"/>
      <c r="M31" s="398"/>
      <c r="N31" s="500">
        <v>28</v>
      </c>
      <c r="O31" s="516"/>
      <c r="P31" s="517"/>
      <c r="Q31" s="517"/>
      <c r="R31" s="517"/>
      <c r="S31" s="517"/>
      <c r="T31" s="517"/>
      <c r="U31" s="517"/>
      <c r="V31" s="517"/>
      <c r="W31" s="517"/>
      <c r="X31" s="517"/>
      <c r="Y31" s="518"/>
      <c r="Z31" s="519"/>
      <c r="AA31" s="503">
        <v>28</v>
      </c>
      <c r="AB31" s="501"/>
      <c r="AC31" s="473"/>
      <c r="AD31" s="473"/>
      <c r="AE31" s="473"/>
      <c r="AF31" s="473"/>
      <c r="AG31" s="473"/>
      <c r="AH31" s="473"/>
      <c r="AI31" s="473"/>
      <c r="AJ31" s="473"/>
      <c r="AK31" s="473"/>
      <c r="AL31" s="502"/>
      <c r="AN31" s="503">
        <v>28</v>
      </c>
      <c r="AO31" s="501"/>
      <c r="AP31" s="473"/>
      <c r="AQ31" s="473"/>
      <c r="AR31" s="473"/>
      <c r="AS31" s="473"/>
      <c r="AT31" s="473"/>
      <c r="AU31" s="473"/>
      <c r="AV31" s="473"/>
      <c r="AW31" s="473"/>
      <c r="AX31" s="473"/>
      <c r="AY31" s="502"/>
      <c r="BA31" s="515">
        <v>28</v>
      </c>
      <c r="BB31" s="501">
        <f>IF(ISNUMBER(System!$C31),PlotData!B31+ $BF$1*AB31,$CB$3)</f>
        <v>-1.5</v>
      </c>
      <c r="BC31" s="473">
        <f>IF(ISNUMBER(System!$C31),PlotData!C31+ $BF$1*AC31,$CB$3)</f>
        <v>-1.5</v>
      </c>
      <c r="BD31" s="473">
        <f>IF(ISNUMBER(System!$C31),PlotData!D31+ $BF$1*AD31,$CB$3)</f>
        <v>-1.5</v>
      </c>
      <c r="BE31" s="473">
        <f>IF(ISNUMBER(System!$C31),PlotData!E31+ $BF$1*AE31,$CB$3)</f>
        <v>-1.5</v>
      </c>
      <c r="BF31" s="473">
        <f>IF(ISNUMBER(System!$C31),PlotData!F31+ $BF$1*AF31,$CB$3)</f>
        <v>-1.5</v>
      </c>
      <c r="BG31" s="473">
        <f>IF(ISNUMBER(System!$C31),PlotData!G31+ $BF$1*AG31,$CB$3)</f>
        <v>-1.5</v>
      </c>
      <c r="BH31" s="473">
        <f>IF(ISNUMBER(System!$C31),PlotData!H31+ $BF$1*AH31,$CB$3)</f>
        <v>-1.5</v>
      </c>
      <c r="BI31" s="473">
        <f>IF(ISNUMBER(System!$C31),PlotData!I31+ $BF$1*AI31,$CB$3)</f>
        <v>-1.5</v>
      </c>
      <c r="BJ31" s="473">
        <f>IF(ISNUMBER(System!$C31),PlotData!J31+ $BF$1*AJ31,$CB$3)</f>
        <v>-1.5</v>
      </c>
      <c r="BK31" s="473">
        <f>IF(ISNUMBER(System!$C31),PlotData!K31+ $BF$1*AK31,$CB$3)</f>
        <v>-1.5</v>
      </c>
      <c r="BL31" s="502">
        <f>IF(ISNUMBER(System!$C31),PlotData!L31+ $BF$1*AL31,$CB$3)</f>
        <v>-1.5</v>
      </c>
      <c r="BM31" s="398"/>
      <c r="BN31" s="515">
        <v>28</v>
      </c>
      <c r="BO31" s="501">
        <f>IF(ISNUMBER(System!$C31),O31+ $BF$1*AO31,$CB$4)</f>
        <v>1</v>
      </c>
      <c r="BP31" s="473">
        <f>IF(ISNUMBER(System!$C31),P31+ $BF$1*AP31,$CB$4)</f>
        <v>1</v>
      </c>
      <c r="BQ31" s="473">
        <f>IF(ISNUMBER(System!$C31),Q31+ $BF$1*AQ31,$CB$4)</f>
        <v>1</v>
      </c>
      <c r="BR31" s="473">
        <f>IF(ISNUMBER(System!$C31),R31+ $BF$1*AR31,$CB$4)</f>
        <v>1</v>
      </c>
      <c r="BS31" s="473">
        <f>IF(ISNUMBER(System!$C31),S31+ $BF$1*AS31,$CB$4)</f>
        <v>1</v>
      </c>
      <c r="BT31" s="473">
        <f>IF(ISNUMBER(System!$C31),T31+ $BF$1*AT31,$CB$4)</f>
        <v>1</v>
      </c>
      <c r="BU31" s="473">
        <f>IF(ISNUMBER(System!$C31),U31+ $BF$1*AU31,$CB$4)</f>
        <v>1</v>
      </c>
      <c r="BV31" s="473">
        <f>IF(ISNUMBER(System!$C31),V31+ $BF$1*AV31,$CB$4)</f>
        <v>1</v>
      </c>
      <c r="BW31" s="473">
        <f>IF(ISNUMBER(System!$C31),W31+ $BF$1*AW31,$CB$4)</f>
        <v>1</v>
      </c>
      <c r="BX31" s="473">
        <f>IF(ISNUMBER(System!$C31),X31+ $BF$1*AX31,$CB$4)</f>
        <v>1</v>
      </c>
      <c r="BY31" s="502">
        <f>IF(ISNUMBER(System!$C31),Y31+ $BF$1*AY31,$CB$4)</f>
        <v>1</v>
      </c>
      <c r="BZ31" s="398"/>
    </row>
    <row r="32" spans="1:78" x14ac:dyDescent="0.35">
      <c r="A32" s="500">
        <v>29</v>
      </c>
      <c r="B32" s="516"/>
      <c r="C32" s="517"/>
      <c r="D32" s="517"/>
      <c r="E32" s="517"/>
      <c r="F32" s="517"/>
      <c r="G32" s="517"/>
      <c r="H32" s="517"/>
      <c r="I32" s="517"/>
      <c r="J32" s="517"/>
      <c r="K32" s="517"/>
      <c r="L32" s="518"/>
      <c r="M32" s="398"/>
      <c r="N32" s="500">
        <v>29</v>
      </c>
      <c r="O32" s="516"/>
      <c r="P32" s="517"/>
      <c r="Q32" s="517"/>
      <c r="R32" s="517"/>
      <c r="S32" s="517"/>
      <c r="T32" s="517"/>
      <c r="U32" s="517"/>
      <c r="V32" s="517"/>
      <c r="W32" s="517"/>
      <c r="X32" s="517"/>
      <c r="Y32" s="518"/>
      <c r="Z32" s="519"/>
      <c r="AA32" s="503">
        <v>29</v>
      </c>
      <c r="AB32" s="501"/>
      <c r="AC32" s="473"/>
      <c r="AD32" s="473"/>
      <c r="AE32" s="473"/>
      <c r="AF32" s="473"/>
      <c r="AG32" s="473"/>
      <c r="AH32" s="473"/>
      <c r="AI32" s="473"/>
      <c r="AJ32" s="473"/>
      <c r="AK32" s="473"/>
      <c r="AL32" s="502"/>
      <c r="AN32" s="503">
        <v>29</v>
      </c>
      <c r="AO32" s="501"/>
      <c r="AP32" s="473"/>
      <c r="AQ32" s="473"/>
      <c r="AR32" s="473"/>
      <c r="AS32" s="473"/>
      <c r="AT32" s="473"/>
      <c r="AU32" s="473"/>
      <c r="AV32" s="473"/>
      <c r="AW32" s="473"/>
      <c r="AX32" s="473"/>
      <c r="AY32" s="502"/>
      <c r="BA32" s="515">
        <v>29</v>
      </c>
      <c r="BB32" s="501">
        <f>IF(ISNUMBER(System!$C32),PlotData!B32+ $BF$1*AB32,$CB$3)</f>
        <v>-1.5</v>
      </c>
      <c r="BC32" s="473">
        <f>IF(ISNUMBER(System!$C32),PlotData!C32+ $BF$1*AC32,$CB$3)</f>
        <v>-1.5</v>
      </c>
      <c r="BD32" s="473">
        <f>IF(ISNUMBER(System!$C32),PlotData!D32+ $BF$1*AD32,$CB$3)</f>
        <v>-1.5</v>
      </c>
      <c r="BE32" s="473">
        <f>IF(ISNUMBER(System!$C32),PlotData!E32+ $BF$1*AE32,$CB$3)</f>
        <v>-1.5</v>
      </c>
      <c r="BF32" s="473">
        <f>IF(ISNUMBER(System!$C32),PlotData!F32+ $BF$1*AF32,$CB$3)</f>
        <v>-1.5</v>
      </c>
      <c r="BG32" s="473">
        <f>IF(ISNUMBER(System!$C32),PlotData!G32+ $BF$1*AG32,$CB$3)</f>
        <v>-1.5</v>
      </c>
      <c r="BH32" s="473">
        <f>IF(ISNUMBER(System!$C32),PlotData!H32+ $BF$1*AH32,$CB$3)</f>
        <v>-1.5</v>
      </c>
      <c r="BI32" s="473">
        <f>IF(ISNUMBER(System!$C32),PlotData!I32+ $BF$1*AI32,$CB$3)</f>
        <v>-1.5</v>
      </c>
      <c r="BJ32" s="473">
        <f>IF(ISNUMBER(System!$C32),PlotData!J32+ $BF$1*AJ32,$CB$3)</f>
        <v>-1.5</v>
      </c>
      <c r="BK32" s="473">
        <f>IF(ISNUMBER(System!$C32),PlotData!K32+ $BF$1*AK32,$CB$3)</f>
        <v>-1.5</v>
      </c>
      <c r="BL32" s="502">
        <f>IF(ISNUMBER(System!$C32),PlotData!L32+ $BF$1*AL32,$CB$3)</f>
        <v>-1.5</v>
      </c>
      <c r="BM32" s="398"/>
      <c r="BN32" s="515">
        <v>29</v>
      </c>
      <c r="BO32" s="501">
        <f>IF(ISNUMBER(System!$C32),O32+ $BF$1*AO32,$CB$4)</f>
        <v>1</v>
      </c>
      <c r="BP32" s="473">
        <f>IF(ISNUMBER(System!$C32),P32+ $BF$1*AP32,$CB$4)</f>
        <v>1</v>
      </c>
      <c r="BQ32" s="473">
        <f>IF(ISNUMBER(System!$C32),Q32+ $BF$1*AQ32,$CB$4)</f>
        <v>1</v>
      </c>
      <c r="BR32" s="473">
        <f>IF(ISNUMBER(System!$C32),R32+ $BF$1*AR32,$CB$4)</f>
        <v>1</v>
      </c>
      <c r="BS32" s="473">
        <f>IF(ISNUMBER(System!$C32),S32+ $BF$1*AS32,$CB$4)</f>
        <v>1</v>
      </c>
      <c r="BT32" s="473">
        <f>IF(ISNUMBER(System!$C32),T32+ $BF$1*AT32,$CB$4)</f>
        <v>1</v>
      </c>
      <c r="BU32" s="473">
        <f>IF(ISNUMBER(System!$C32),U32+ $BF$1*AU32,$CB$4)</f>
        <v>1</v>
      </c>
      <c r="BV32" s="473">
        <f>IF(ISNUMBER(System!$C32),V32+ $BF$1*AV32,$CB$4)</f>
        <v>1</v>
      </c>
      <c r="BW32" s="473">
        <f>IF(ISNUMBER(System!$C32),W32+ $BF$1*AW32,$CB$4)</f>
        <v>1</v>
      </c>
      <c r="BX32" s="473">
        <f>IF(ISNUMBER(System!$C32),X32+ $BF$1*AX32,$CB$4)</f>
        <v>1</v>
      </c>
      <c r="BY32" s="502">
        <f>IF(ISNUMBER(System!$C32),Y32+ $BF$1*AY32,$CB$4)</f>
        <v>1</v>
      </c>
      <c r="BZ32" s="398"/>
    </row>
    <row r="33" spans="1:78" x14ac:dyDescent="0.35">
      <c r="A33" s="500">
        <v>30</v>
      </c>
      <c r="B33" s="516"/>
      <c r="C33" s="473"/>
      <c r="D33" s="473"/>
      <c r="E33" s="473"/>
      <c r="F33" s="473"/>
      <c r="G33" s="473"/>
      <c r="H33" s="473"/>
      <c r="I33" s="473"/>
      <c r="J33" s="517"/>
      <c r="K33" s="517"/>
      <c r="L33" s="518"/>
      <c r="M33" s="398"/>
      <c r="N33" s="500">
        <v>30</v>
      </c>
      <c r="O33" s="516"/>
      <c r="P33" s="517"/>
      <c r="Q33" s="473"/>
      <c r="R33" s="473"/>
      <c r="S33" s="473"/>
      <c r="T33" s="473"/>
      <c r="U33" s="473"/>
      <c r="V33" s="473"/>
      <c r="W33" s="473"/>
      <c r="X33" s="517"/>
      <c r="Y33" s="518"/>
      <c r="Z33" s="519"/>
      <c r="AA33" s="503">
        <v>30</v>
      </c>
      <c r="AB33" s="501"/>
      <c r="AC33" s="473"/>
      <c r="AD33" s="473"/>
      <c r="AE33" s="473"/>
      <c r="AF33" s="473"/>
      <c r="AG33" s="473"/>
      <c r="AH33" s="473"/>
      <c r="AI33" s="473"/>
      <c r="AJ33" s="473"/>
      <c r="AK33" s="473"/>
      <c r="AL33" s="502"/>
      <c r="AN33" s="503">
        <v>30</v>
      </c>
      <c r="AO33" s="501"/>
      <c r="AP33" s="473"/>
      <c r="AQ33" s="473"/>
      <c r="AR33" s="473"/>
      <c r="AS33" s="473"/>
      <c r="AT33" s="473"/>
      <c r="AU33" s="473"/>
      <c r="AV33" s="473"/>
      <c r="AW33" s="473"/>
      <c r="AX33" s="473"/>
      <c r="AY33" s="502"/>
      <c r="BA33" s="515">
        <v>30</v>
      </c>
      <c r="BB33" s="501">
        <f>IF(ISNUMBER(System!$C33),PlotData!B33+ $BF$1*AB33,$CB$3)</f>
        <v>-1.5</v>
      </c>
      <c r="BC33" s="473">
        <f>IF(ISNUMBER(System!$C33),PlotData!C33+ $BF$1*AC33,$CB$3)</f>
        <v>-1.5</v>
      </c>
      <c r="BD33" s="473">
        <f>IF(ISNUMBER(System!$C33),PlotData!D33+ $BF$1*AD33,$CB$3)</f>
        <v>-1.5</v>
      </c>
      <c r="BE33" s="473">
        <f>IF(ISNUMBER(System!$C33),PlotData!E33+ $BF$1*AE33,$CB$3)</f>
        <v>-1.5</v>
      </c>
      <c r="BF33" s="473">
        <f>IF(ISNUMBER(System!$C33),PlotData!F33+ $BF$1*AF33,$CB$3)</f>
        <v>-1.5</v>
      </c>
      <c r="BG33" s="473">
        <f>IF(ISNUMBER(System!$C33),PlotData!G33+ $BF$1*AG33,$CB$3)</f>
        <v>-1.5</v>
      </c>
      <c r="BH33" s="473">
        <f>IF(ISNUMBER(System!$C33),PlotData!H33+ $BF$1*AH33,$CB$3)</f>
        <v>-1.5</v>
      </c>
      <c r="BI33" s="473">
        <f>IF(ISNUMBER(System!$C33),PlotData!I33+ $BF$1*AI33,$CB$3)</f>
        <v>-1.5</v>
      </c>
      <c r="BJ33" s="473">
        <f>IF(ISNUMBER(System!$C33),PlotData!J33+ $BF$1*AJ33,$CB$3)</f>
        <v>-1.5</v>
      </c>
      <c r="BK33" s="473">
        <f>IF(ISNUMBER(System!$C33),PlotData!K33+ $BF$1*AK33,$CB$3)</f>
        <v>-1.5</v>
      </c>
      <c r="BL33" s="502">
        <f>IF(ISNUMBER(System!$C33),PlotData!L33+ $BF$1*AL33,$CB$3)</f>
        <v>-1.5</v>
      </c>
      <c r="BM33" s="398"/>
      <c r="BN33" s="515">
        <v>30</v>
      </c>
      <c r="BO33" s="501">
        <f>IF(ISNUMBER(System!$C33),O33+ $BF$1*AO33,$CB$4)</f>
        <v>1</v>
      </c>
      <c r="BP33" s="473">
        <f>IF(ISNUMBER(System!$C33),P33+ $BF$1*AP33,$CB$4)</f>
        <v>1</v>
      </c>
      <c r="BQ33" s="473">
        <f>IF(ISNUMBER(System!$C33),Q33+ $BF$1*AQ33,$CB$4)</f>
        <v>1</v>
      </c>
      <c r="BR33" s="473">
        <f>IF(ISNUMBER(System!$C33),R33+ $BF$1*AR33,$CB$4)</f>
        <v>1</v>
      </c>
      <c r="BS33" s="473">
        <f>IF(ISNUMBER(System!$C33),S33+ $BF$1*AS33,$CB$4)</f>
        <v>1</v>
      </c>
      <c r="BT33" s="473">
        <f>IF(ISNUMBER(System!$C33),T33+ $BF$1*AT33,$CB$4)</f>
        <v>1</v>
      </c>
      <c r="BU33" s="473">
        <f>IF(ISNUMBER(System!$C33),U33+ $BF$1*AU33,$CB$4)</f>
        <v>1</v>
      </c>
      <c r="BV33" s="473">
        <f>IF(ISNUMBER(System!$C33),V33+ $BF$1*AV33,$CB$4)</f>
        <v>1</v>
      </c>
      <c r="BW33" s="473">
        <f>IF(ISNUMBER(System!$C33),W33+ $BF$1*AW33,$CB$4)</f>
        <v>1</v>
      </c>
      <c r="BX33" s="473">
        <f>IF(ISNUMBER(System!$C33),X33+ $BF$1*AX33,$CB$4)</f>
        <v>1</v>
      </c>
      <c r="BY33" s="502">
        <f>IF(ISNUMBER(System!$C33),Y33+ $BF$1*AY33,$CB$4)</f>
        <v>1</v>
      </c>
      <c r="BZ33" s="398"/>
    </row>
    <row r="34" spans="1:78" x14ac:dyDescent="0.35">
      <c r="A34" s="500">
        <v>31</v>
      </c>
      <c r="B34" s="516"/>
      <c r="C34" s="473"/>
      <c r="D34" s="473"/>
      <c r="E34" s="473"/>
      <c r="F34" s="473"/>
      <c r="G34" s="473"/>
      <c r="H34" s="473"/>
      <c r="I34" s="473"/>
      <c r="J34" s="517"/>
      <c r="K34" s="517"/>
      <c r="L34" s="518"/>
      <c r="M34" s="398"/>
      <c r="N34" s="500">
        <v>31</v>
      </c>
      <c r="O34" s="516"/>
      <c r="P34" s="517"/>
      <c r="Q34" s="473"/>
      <c r="R34" s="473"/>
      <c r="S34" s="473"/>
      <c r="T34" s="473"/>
      <c r="U34" s="473"/>
      <c r="V34" s="473"/>
      <c r="W34" s="473"/>
      <c r="X34" s="517"/>
      <c r="Y34" s="518"/>
      <c r="Z34" s="519"/>
      <c r="AA34" s="503">
        <v>31</v>
      </c>
      <c r="AB34" s="501"/>
      <c r="AC34" s="473"/>
      <c r="AD34" s="473"/>
      <c r="AE34" s="473"/>
      <c r="AF34" s="473"/>
      <c r="AG34" s="473"/>
      <c r="AH34" s="473"/>
      <c r="AI34" s="473"/>
      <c r="AJ34" s="473"/>
      <c r="AK34" s="473"/>
      <c r="AL34" s="502"/>
      <c r="AN34" s="503">
        <v>31</v>
      </c>
      <c r="AO34" s="501"/>
      <c r="AP34" s="473"/>
      <c r="AQ34" s="473"/>
      <c r="AR34" s="473"/>
      <c r="AS34" s="473"/>
      <c r="AT34" s="473"/>
      <c r="AU34" s="473"/>
      <c r="AV34" s="473"/>
      <c r="AW34" s="473"/>
      <c r="AX34" s="473"/>
      <c r="AY34" s="502"/>
      <c r="BA34" s="515">
        <v>31</v>
      </c>
      <c r="BB34" s="501">
        <f>IF(ISNUMBER(System!$C34),PlotData!B34+ $BF$1*AB34,$CB$3)</f>
        <v>-1.5</v>
      </c>
      <c r="BC34" s="473">
        <f>IF(ISNUMBER(System!$C34),PlotData!C34+ $BF$1*AC34,$CB$3)</f>
        <v>-1.5</v>
      </c>
      <c r="BD34" s="473">
        <f>IF(ISNUMBER(System!$C34),PlotData!D34+ $BF$1*AD34,$CB$3)</f>
        <v>-1.5</v>
      </c>
      <c r="BE34" s="473">
        <f>IF(ISNUMBER(System!$C34),PlotData!E34+ $BF$1*AE34,$CB$3)</f>
        <v>-1.5</v>
      </c>
      <c r="BF34" s="473">
        <f>IF(ISNUMBER(System!$C34),PlotData!F34+ $BF$1*AF34,$CB$3)</f>
        <v>-1.5</v>
      </c>
      <c r="BG34" s="473">
        <f>IF(ISNUMBER(System!$C34),PlotData!G34+ $BF$1*AG34,$CB$3)</f>
        <v>-1.5</v>
      </c>
      <c r="BH34" s="473">
        <f>IF(ISNUMBER(System!$C34),PlotData!H34+ $BF$1*AH34,$CB$3)</f>
        <v>-1.5</v>
      </c>
      <c r="BI34" s="473">
        <f>IF(ISNUMBER(System!$C34),PlotData!I34+ $BF$1*AI34,$CB$3)</f>
        <v>-1.5</v>
      </c>
      <c r="BJ34" s="473">
        <f>IF(ISNUMBER(System!$C34),PlotData!J34+ $BF$1*AJ34,$CB$3)</f>
        <v>-1.5</v>
      </c>
      <c r="BK34" s="473">
        <f>IF(ISNUMBER(System!$C34),PlotData!K34+ $BF$1*AK34,$CB$3)</f>
        <v>-1.5</v>
      </c>
      <c r="BL34" s="502">
        <f>IF(ISNUMBER(System!$C34),PlotData!L34+ $BF$1*AL34,$CB$3)</f>
        <v>-1.5</v>
      </c>
      <c r="BM34" s="398"/>
      <c r="BN34" s="515">
        <v>31</v>
      </c>
      <c r="BO34" s="501">
        <f>IF(ISNUMBER(System!$C34),O34+ $BF$1*AO34,$CB$4)</f>
        <v>1</v>
      </c>
      <c r="BP34" s="473">
        <f>IF(ISNUMBER(System!$C34),P34+ $BF$1*AP34,$CB$4)</f>
        <v>1</v>
      </c>
      <c r="BQ34" s="473">
        <f>IF(ISNUMBER(System!$C34),Q34+ $BF$1*AQ34,$CB$4)</f>
        <v>1</v>
      </c>
      <c r="BR34" s="473">
        <f>IF(ISNUMBER(System!$C34),R34+ $BF$1*AR34,$CB$4)</f>
        <v>1</v>
      </c>
      <c r="BS34" s="473">
        <f>IF(ISNUMBER(System!$C34),S34+ $BF$1*AS34,$CB$4)</f>
        <v>1</v>
      </c>
      <c r="BT34" s="473">
        <f>IF(ISNUMBER(System!$C34),T34+ $BF$1*AT34,$CB$4)</f>
        <v>1</v>
      </c>
      <c r="BU34" s="473">
        <f>IF(ISNUMBER(System!$C34),U34+ $BF$1*AU34,$CB$4)</f>
        <v>1</v>
      </c>
      <c r="BV34" s="473">
        <f>IF(ISNUMBER(System!$C34),V34+ $BF$1*AV34,$CB$4)</f>
        <v>1</v>
      </c>
      <c r="BW34" s="473">
        <f>IF(ISNUMBER(System!$C34),W34+ $BF$1*AW34,$CB$4)</f>
        <v>1</v>
      </c>
      <c r="BX34" s="473">
        <f>IF(ISNUMBER(System!$C34),X34+ $BF$1*AX34,$CB$4)</f>
        <v>1</v>
      </c>
      <c r="BY34" s="502">
        <f>IF(ISNUMBER(System!$C34),Y34+ $BF$1*AY34,$CB$4)</f>
        <v>1</v>
      </c>
      <c r="BZ34" s="398"/>
    </row>
    <row r="35" spans="1:78" x14ac:dyDescent="0.35">
      <c r="A35" s="500">
        <v>32</v>
      </c>
      <c r="B35" s="516"/>
      <c r="C35" s="473"/>
      <c r="D35" s="473"/>
      <c r="E35" s="473"/>
      <c r="F35" s="473"/>
      <c r="G35" s="473"/>
      <c r="H35" s="473"/>
      <c r="I35" s="473"/>
      <c r="J35" s="517"/>
      <c r="K35" s="517"/>
      <c r="L35" s="518"/>
      <c r="M35" s="398"/>
      <c r="N35" s="500">
        <v>32</v>
      </c>
      <c r="O35" s="516"/>
      <c r="P35" s="517"/>
      <c r="Q35" s="473"/>
      <c r="R35" s="473"/>
      <c r="S35" s="473"/>
      <c r="T35" s="473"/>
      <c r="U35" s="473"/>
      <c r="V35" s="473"/>
      <c r="W35" s="473"/>
      <c r="X35" s="517"/>
      <c r="Y35" s="518"/>
      <c r="Z35" s="519"/>
      <c r="AA35" s="503">
        <v>32</v>
      </c>
      <c r="AB35" s="501"/>
      <c r="AC35" s="473"/>
      <c r="AD35" s="473"/>
      <c r="AE35" s="473"/>
      <c r="AF35" s="473"/>
      <c r="AG35" s="473"/>
      <c r="AH35" s="473"/>
      <c r="AI35" s="473"/>
      <c r="AJ35" s="473"/>
      <c r="AK35" s="473"/>
      <c r="AL35" s="502"/>
      <c r="AN35" s="503">
        <v>32</v>
      </c>
      <c r="AO35" s="501"/>
      <c r="AP35" s="473"/>
      <c r="AQ35" s="473"/>
      <c r="AR35" s="473"/>
      <c r="AS35" s="473"/>
      <c r="AT35" s="473"/>
      <c r="AU35" s="473"/>
      <c r="AV35" s="473"/>
      <c r="AW35" s="473"/>
      <c r="AX35" s="473"/>
      <c r="AY35" s="502"/>
      <c r="BA35" s="515">
        <v>32</v>
      </c>
      <c r="BB35" s="501">
        <f>IF(ISNUMBER(System!$C35),PlotData!B35+ $BF$1*AB35,$CB$3)</f>
        <v>-1.5</v>
      </c>
      <c r="BC35" s="473">
        <f>IF(ISNUMBER(System!$C35),PlotData!C35+ $BF$1*AC35,$CB$3)</f>
        <v>-1.5</v>
      </c>
      <c r="BD35" s="473">
        <f>IF(ISNUMBER(System!$C35),PlotData!D35+ $BF$1*AD35,$CB$3)</f>
        <v>-1.5</v>
      </c>
      <c r="BE35" s="473">
        <f>IF(ISNUMBER(System!$C35),PlotData!E35+ $BF$1*AE35,$CB$3)</f>
        <v>-1.5</v>
      </c>
      <c r="BF35" s="473">
        <f>IF(ISNUMBER(System!$C35),PlotData!F35+ $BF$1*AF35,$CB$3)</f>
        <v>-1.5</v>
      </c>
      <c r="BG35" s="473">
        <f>IF(ISNUMBER(System!$C35),PlotData!G35+ $BF$1*AG35,$CB$3)</f>
        <v>-1.5</v>
      </c>
      <c r="BH35" s="473">
        <f>IF(ISNUMBER(System!$C35),PlotData!H35+ $BF$1*AH35,$CB$3)</f>
        <v>-1.5</v>
      </c>
      <c r="BI35" s="473">
        <f>IF(ISNUMBER(System!$C35),PlotData!I35+ $BF$1*AI35,$CB$3)</f>
        <v>-1.5</v>
      </c>
      <c r="BJ35" s="473">
        <f>IF(ISNUMBER(System!$C35),PlotData!J35+ $BF$1*AJ35,$CB$3)</f>
        <v>-1.5</v>
      </c>
      <c r="BK35" s="473">
        <f>IF(ISNUMBER(System!$C35),PlotData!K35+ $BF$1*AK35,$CB$3)</f>
        <v>-1.5</v>
      </c>
      <c r="BL35" s="502">
        <f>IF(ISNUMBER(System!$C35),PlotData!L35+ $BF$1*AL35,$CB$3)</f>
        <v>-1.5</v>
      </c>
      <c r="BM35" s="398"/>
      <c r="BN35" s="515">
        <v>32</v>
      </c>
      <c r="BO35" s="501">
        <f>IF(ISNUMBER(System!$C35),O35+ $BF$1*AO35,$CB$4)</f>
        <v>1</v>
      </c>
      <c r="BP35" s="473">
        <f>IF(ISNUMBER(System!$C35),P35+ $BF$1*AP35,$CB$4)</f>
        <v>1</v>
      </c>
      <c r="BQ35" s="473">
        <f>IF(ISNUMBER(System!$C35),Q35+ $BF$1*AQ35,$CB$4)</f>
        <v>1</v>
      </c>
      <c r="BR35" s="473">
        <f>IF(ISNUMBER(System!$C35),R35+ $BF$1*AR35,$CB$4)</f>
        <v>1</v>
      </c>
      <c r="BS35" s="473">
        <f>IF(ISNUMBER(System!$C35),S35+ $BF$1*AS35,$CB$4)</f>
        <v>1</v>
      </c>
      <c r="BT35" s="473">
        <f>IF(ISNUMBER(System!$C35),T35+ $BF$1*AT35,$CB$4)</f>
        <v>1</v>
      </c>
      <c r="BU35" s="473">
        <f>IF(ISNUMBER(System!$C35),U35+ $BF$1*AU35,$CB$4)</f>
        <v>1</v>
      </c>
      <c r="BV35" s="473">
        <f>IF(ISNUMBER(System!$C35),V35+ $BF$1*AV35,$CB$4)</f>
        <v>1</v>
      </c>
      <c r="BW35" s="473">
        <f>IF(ISNUMBER(System!$C35),W35+ $BF$1*AW35,$CB$4)</f>
        <v>1</v>
      </c>
      <c r="BX35" s="473">
        <f>IF(ISNUMBER(System!$C35),X35+ $BF$1*AX35,$CB$4)</f>
        <v>1</v>
      </c>
      <c r="BY35" s="502">
        <f>IF(ISNUMBER(System!$C35),Y35+ $BF$1*AY35,$CB$4)</f>
        <v>1</v>
      </c>
      <c r="BZ35" s="398"/>
    </row>
    <row r="36" spans="1:78" x14ac:dyDescent="0.35">
      <c r="A36" s="500">
        <v>33</v>
      </c>
      <c r="B36" s="516"/>
      <c r="C36" s="473"/>
      <c r="D36" s="473"/>
      <c r="E36" s="473"/>
      <c r="F36" s="473"/>
      <c r="G36" s="473"/>
      <c r="H36" s="473"/>
      <c r="I36" s="473"/>
      <c r="J36" s="517"/>
      <c r="K36" s="517"/>
      <c r="L36" s="518"/>
      <c r="M36" s="398"/>
      <c r="N36" s="500">
        <v>33</v>
      </c>
      <c r="O36" s="516"/>
      <c r="P36" s="517"/>
      <c r="Q36" s="473"/>
      <c r="R36" s="473"/>
      <c r="S36" s="473"/>
      <c r="T36" s="473"/>
      <c r="U36" s="473"/>
      <c r="V36" s="473"/>
      <c r="W36" s="473"/>
      <c r="X36" s="517"/>
      <c r="Y36" s="518"/>
      <c r="Z36" s="519"/>
      <c r="AA36" s="503">
        <v>33</v>
      </c>
      <c r="AB36" s="501"/>
      <c r="AC36" s="473"/>
      <c r="AD36" s="473"/>
      <c r="AE36" s="473"/>
      <c r="AF36" s="473"/>
      <c r="AG36" s="473"/>
      <c r="AH36" s="473"/>
      <c r="AI36" s="473"/>
      <c r="AJ36" s="473"/>
      <c r="AK36" s="473"/>
      <c r="AL36" s="502"/>
      <c r="AN36" s="503">
        <v>33</v>
      </c>
      <c r="AO36" s="501"/>
      <c r="AP36" s="473"/>
      <c r="AQ36" s="473"/>
      <c r="AR36" s="473"/>
      <c r="AS36" s="473"/>
      <c r="AT36" s="473"/>
      <c r="AU36" s="473"/>
      <c r="AV36" s="473"/>
      <c r="AW36" s="473"/>
      <c r="AX36" s="473"/>
      <c r="AY36" s="502"/>
      <c r="BA36" s="515">
        <v>33</v>
      </c>
      <c r="BB36" s="501">
        <f>IF(ISNUMBER(System!$C36),PlotData!B36+ $BF$1*AB36,$CB$3)</f>
        <v>-1.5</v>
      </c>
      <c r="BC36" s="473">
        <f>IF(ISNUMBER(System!$C36),PlotData!C36+ $BF$1*AC36,$CB$3)</f>
        <v>-1.5</v>
      </c>
      <c r="BD36" s="473">
        <f>IF(ISNUMBER(System!$C36),PlotData!D36+ $BF$1*AD36,$CB$3)</f>
        <v>-1.5</v>
      </c>
      <c r="BE36" s="473">
        <f>IF(ISNUMBER(System!$C36),PlotData!E36+ $BF$1*AE36,$CB$3)</f>
        <v>-1.5</v>
      </c>
      <c r="BF36" s="473">
        <f>IF(ISNUMBER(System!$C36),PlotData!F36+ $BF$1*AF36,$CB$3)</f>
        <v>-1.5</v>
      </c>
      <c r="BG36" s="473">
        <f>IF(ISNUMBER(System!$C36),PlotData!G36+ $BF$1*AG36,$CB$3)</f>
        <v>-1.5</v>
      </c>
      <c r="BH36" s="473">
        <f>IF(ISNUMBER(System!$C36),PlotData!H36+ $BF$1*AH36,$CB$3)</f>
        <v>-1.5</v>
      </c>
      <c r="BI36" s="473">
        <f>IF(ISNUMBER(System!$C36),PlotData!I36+ $BF$1*AI36,$CB$3)</f>
        <v>-1.5</v>
      </c>
      <c r="BJ36" s="473">
        <f>IF(ISNUMBER(System!$C36),PlotData!J36+ $BF$1*AJ36,$CB$3)</f>
        <v>-1.5</v>
      </c>
      <c r="BK36" s="473">
        <f>IF(ISNUMBER(System!$C36),PlotData!K36+ $BF$1*AK36,$CB$3)</f>
        <v>-1.5</v>
      </c>
      <c r="BL36" s="502">
        <f>IF(ISNUMBER(System!$C36),PlotData!L36+ $BF$1*AL36,$CB$3)</f>
        <v>-1.5</v>
      </c>
      <c r="BM36" s="398"/>
      <c r="BN36" s="515">
        <v>33</v>
      </c>
      <c r="BO36" s="501">
        <f>IF(ISNUMBER(System!$C36),O36+ $BF$1*AO36,$CB$4)</f>
        <v>1</v>
      </c>
      <c r="BP36" s="473">
        <f>IF(ISNUMBER(System!$C36),P36+ $BF$1*AP36,$CB$4)</f>
        <v>1</v>
      </c>
      <c r="BQ36" s="473">
        <f>IF(ISNUMBER(System!$C36),Q36+ $BF$1*AQ36,$CB$4)</f>
        <v>1</v>
      </c>
      <c r="BR36" s="473">
        <f>IF(ISNUMBER(System!$C36),R36+ $BF$1*AR36,$CB$4)</f>
        <v>1</v>
      </c>
      <c r="BS36" s="473">
        <f>IF(ISNUMBER(System!$C36),S36+ $BF$1*AS36,$CB$4)</f>
        <v>1</v>
      </c>
      <c r="BT36" s="473">
        <f>IF(ISNUMBER(System!$C36),T36+ $BF$1*AT36,$CB$4)</f>
        <v>1</v>
      </c>
      <c r="BU36" s="473">
        <f>IF(ISNUMBER(System!$C36),U36+ $BF$1*AU36,$CB$4)</f>
        <v>1</v>
      </c>
      <c r="BV36" s="473">
        <f>IF(ISNUMBER(System!$C36),V36+ $BF$1*AV36,$CB$4)</f>
        <v>1</v>
      </c>
      <c r="BW36" s="473">
        <f>IF(ISNUMBER(System!$C36),W36+ $BF$1*AW36,$CB$4)</f>
        <v>1</v>
      </c>
      <c r="BX36" s="473">
        <f>IF(ISNUMBER(System!$C36),X36+ $BF$1*AX36,$CB$4)</f>
        <v>1</v>
      </c>
      <c r="BY36" s="502">
        <f>IF(ISNUMBER(System!$C36),Y36+ $BF$1*AY36,$CB$4)</f>
        <v>1</v>
      </c>
      <c r="BZ36" s="398"/>
    </row>
    <row r="37" spans="1:78" x14ac:dyDescent="0.35">
      <c r="A37" s="500">
        <v>34</v>
      </c>
      <c r="B37" s="516"/>
      <c r="C37" s="473"/>
      <c r="D37" s="473"/>
      <c r="E37" s="473"/>
      <c r="F37" s="473"/>
      <c r="G37" s="473"/>
      <c r="H37" s="473"/>
      <c r="I37" s="473"/>
      <c r="J37" s="517"/>
      <c r="K37" s="517"/>
      <c r="L37" s="518"/>
      <c r="M37" s="398"/>
      <c r="N37" s="500">
        <v>34</v>
      </c>
      <c r="O37" s="516"/>
      <c r="P37" s="517"/>
      <c r="Q37" s="473"/>
      <c r="R37" s="473"/>
      <c r="S37" s="473"/>
      <c r="T37" s="473"/>
      <c r="U37" s="473"/>
      <c r="V37" s="473"/>
      <c r="W37" s="473"/>
      <c r="X37" s="517"/>
      <c r="Y37" s="518"/>
      <c r="Z37" s="519"/>
      <c r="AA37" s="503">
        <v>34</v>
      </c>
      <c r="AB37" s="501"/>
      <c r="AC37" s="473"/>
      <c r="AD37" s="473"/>
      <c r="AE37" s="473"/>
      <c r="AF37" s="473"/>
      <c r="AG37" s="473"/>
      <c r="AH37" s="473"/>
      <c r="AI37" s="473"/>
      <c r="AJ37" s="473"/>
      <c r="AK37" s="473"/>
      <c r="AL37" s="502"/>
      <c r="AN37" s="503">
        <v>34</v>
      </c>
      <c r="AO37" s="501"/>
      <c r="AP37" s="473"/>
      <c r="AQ37" s="473"/>
      <c r="AR37" s="473"/>
      <c r="AS37" s="473"/>
      <c r="AT37" s="473"/>
      <c r="AU37" s="473"/>
      <c r="AV37" s="473"/>
      <c r="AW37" s="473"/>
      <c r="AX37" s="473"/>
      <c r="AY37" s="502"/>
      <c r="BA37" s="515">
        <v>34</v>
      </c>
      <c r="BB37" s="501">
        <f>IF(ISNUMBER(System!$C37),PlotData!B37+ $BF$1*AB37,$CB$3)</f>
        <v>-1.5</v>
      </c>
      <c r="BC37" s="473">
        <f>IF(ISNUMBER(System!$C37),PlotData!C37+ $BF$1*AC37,$CB$3)</f>
        <v>-1.5</v>
      </c>
      <c r="BD37" s="473">
        <f>IF(ISNUMBER(System!$C37),PlotData!D37+ $BF$1*AD37,$CB$3)</f>
        <v>-1.5</v>
      </c>
      <c r="BE37" s="473">
        <f>IF(ISNUMBER(System!$C37),PlotData!E37+ $BF$1*AE37,$CB$3)</f>
        <v>-1.5</v>
      </c>
      <c r="BF37" s="473">
        <f>IF(ISNUMBER(System!$C37),PlotData!F37+ $BF$1*AF37,$CB$3)</f>
        <v>-1.5</v>
      </c>
      <c r="BG37" s="473">
        <f>IF(ISNUMBER(System!$C37),PlotData!G37+ $BF$1*AG37,$CB$3)</f>
        <v>-1.5</v>
      </c>
      <c r="BH37" s="473">
        <f>IF(ISNUMBER(System!$C37),PlotData!H37+ $BF$1*AH37,$CB$3)</f>
        <v>-1.5</v>
      </c>
      <c r="BI37" s="473">
        <f>IF(ISNUMBER(System!$C37),PlotData!I37+ $BF$1*AI37,$CB$3)</f>
        <v>-1.5</v>
      </c>
      <c r="BJ37" s="473">
        <f>IF(ISNUMBER(System!$C37),PlotData!J37+ $BF$1*AJ37,$CB$3)</f>
        <v>-1.5</v>
      </c>
      <c r="BK37" s="473">
        <f>IF(ISNUMBER(System!$C37),PlotData!K37+ $BF$1*AK37,$CB$3)</f>
        <v>-1.5</v>
      </c>
      <c r="BL37" s="502">
        <f>IF(ISNUMBER(System!$C37),PlotData!L37+ $BF$1*AL37,$CB$3)</f>
        <v>-1.5</v>
      </c>
      <c r="BM37" s="398"/>
      <c r="BN37" s="515">
        <v>34</v>
      </c>
      <c r="BO37" s="501">
        <f>IF(ISNUMBER(System!$C37),O37+ $BF$1*AO37,$CB$4)</f>
        <v>1</v>
      </c>
      <c r="BP37" s="473">
        <f>IF(ISNUMBER(System!$C37),P37+ $BF$1*AP37,$CB$4)</f>
        <v>1</v>
      </c>
      <c r="BQ37" s="473">
        <f>IF(ISNUMBER(System!$C37),Q37+ $BF$1*AQ37,$CB$4)</f>
        <v>1</v>
      </c>
      <c r="BR37" s="473">
        <f>IF(ISNUMBER(System!$C37),R37+ $BF$1*AR37,$CB$4)</f>
        <v>1</v>
      </c>
      <c r="BS37" s="473">
        <f>IF(ISNUMBER(System!$C37),S37+ $BF$1*AS37,$CB$4)</f>
        <v>1</v>
      </c>
      <c r="BT37" s="473">
        <f>IF(ISNUMBER(System!$C37),T37+ $BF$1*AT37,$CB$4)</f>
        <v>1</v>
      </c>
      <c r="BU37" s="473">
        <f>IF(ISNUMBER(System!$C37),U37+ $BF$1*AU37,$CB$4)</f>
        <v>1</v>
      </c>
      <c r="BV37" s="473">
        <f>IF(ISNUMBER(System!$C37),V37+ $BF$1*AV37,$CB$4)</f>
        <v>1</v>
      </c>
      <c r="BW37" s="473">
        <f>IF(ISNUMBER(System!$C37),W37+ $BF$1*AW37,$CB$4)</f>
        <v>1</v>
      </c>
      <c r="BX37" s="473">
        <f>IF(ISNUMBER(System!$C37),X37+ $BF$1*AX37,$CB$4)</f>
        <v>1</v>
      </c>
      <c r="BY37" s="502">
        <f>IF(ISNUMBER(System!$C37),Y37+ $BF$1*AY37,$CB$4)</f>
        <v>1</v>
      </c>
      <c r="BZ37" s="398"/>
    </row>
    <row r="38" spans="1:78" x14ac:dyDescent="0.35">
      <c r="A38" s="500">
        <v>35</v>
      </c>
      <c r="B38" s="516"/>
      <c r="C38" s="473"/>
      <c r="D38" s="473"/>
      <c r="E38" s="473"/>
      <c r="F38" s="473"/>
      <c r="G38" s="473"/>
      <c r="H38" s="473"/>
      <c r="I38" s="473"/>
      <c r="J38" s="517"/>
      <c r="K38" s="517"/>
      <c r="L38" s="518"/>
      <c r="M38" s="398"/>
      <c r="N38" s="500">
        <v>35</v>
      </c>
      <c r="O38" s="516"/>
      <c r="P38" s="517"/>
      <c r="Q38" s="473"/>
      <c r="R38" s="473"/>
      <c r="S38" s="473"/>
      <c r="T38" s="473"/>
      <c r="U38" s="473"/>
      <c r="V38" s="473"/>
      <c r="W38" s="473"/>
      <c r="X38" s="517"/>
      <c r="Y38" s="518"/>
      <c r="Z38" s="519"/>
      <c r="AA38" s="503">
        <v>35</v>
      </c>
      <c r="AB38" s="501"/>
      <c r="AC38" s="473"/>
      <c r="AD38" s="473"/>
      <c r="AE38" s="473"/>
      <c r="AF38" s="473"/>
      <c r="AG38" s="473"/>
      <c r="AH38" s="473"/>
      <c r="AI38" s="473"/>
      <c r="AJ38" s="473"/>
      <c r="AK38" s="473"/>
      <c r="AL38" s="502"/>
      <c r="AN38" s="503">
        <v>35</v>
      </c>
      <c r="AO38" s="501"/>
      <c r="AP38" s="473"/>
      <c r="AQ38" s="473"/>
      <c r="AR38" s="473"/>
      <c r="AS38" s="473"/>
      <c r="AT38" s="473"/>
      <c r="AU38" s="473"/>
      <c r="AV38" s="473"/>
      <c r="AW38" s="473"/>
      <c r="AX38" s="473"/>
      <c r="AY38" s="502"/>
      <c r="BA38" s="515">
        <v>35</v>
      </c>
      <c r="BB38" s="501">
        <f>IF(ISNUMBER(System!$C38),PlotData!B38+ $BF$1*AB38,$CB$3)</f>
        <v>-1.5</v>
      </c>
      <c r="BC38" s="473">
        <f>IF(ISNUMBER(System!$C38),PlotData!C38+ $BF$1*AC38,$CB$3)</f>
        <v>-1.5</v>
      </c>
      <c r="BD38" s="473">
        <f>IF(ISNUMBER(System!$C38),PlotData!D38+ $BF$1*AD38,$CB$3)</f>
        <v>-1.5</v>
      </c>
      <c r="BE38" s="473">
        <f>IF(ISNUMBER(System!$C38),PlotData!E38+ $BF$1*AE38,$CB$3)</f>
        <v>-1.5</v>
      </c>
      <c r="BF38" s="473">
        <f>IF(ISNUMBER(System!$C38),PlotData!F38+ $BF$1*AF38,$CB$3)</f>
        <v>-1.5</v>
      </c>
      <c r="BG38" s="473">
        <f>IF(ISNUMBER(System!$C38),PlotData!G38+ $BF$1*AG38,$CB$3)</f>
        <v>-1.5</v>
      </c>
      <c r="BH38" s="473">
        <f>IF(ISNUMBER(System!$C38),PlotData!H38+ $BF$1*AH38,$CB$3)</f>
        <v>-1.5</v>
      </c>
      <c r="BI38" s="473">
        <f>IF(ISNUMBER(System!$C38),PlotData!I38+ $BF$1*AI38,$CB$3)</f>
        <v>-1.5</v>
      </c>
      <c r="BJ38" s="473">
        <f>IF(ISNUMBER(System!$C38),PlotData!J38+ $BF$1*AJ38,$CB$3)</f>
        <v>-1.5</v>
      </c>
      <c r="BK38" s="473">
        <f>IF(ISNUMBER(System!$C38),PlotData!K38+ $BF$1*AK38,$CB$3)</f>
        <v>-1.5</v>
      </c>
      <c r="BL38" s="502">
        <f>IF(ISNUMBER(System!$C38),PlotData!L38+ $BF$1*AL38,$CB$3)</f>
        <v>-1.5</v>
      </c>
      <c r="BM38" s="398"/>
      <c r="BN38" s="515">
        <v>35</v>
      </c>
      <c r="BO38" s="501">
        <f>IF(ISNUMBER(System!$C38),O38+ $BF$1*AO38,$CB$4)</f>
        <v>1</v>
      </c>
      <c r="BP38" s="473">
        <f>IF(ISNUMBER(System!$C38),P38+ $BF$1*AP38,$CB$4)</f>
        <v>1</v>
      </c>
      <c r="BQ38" s="473">
        <f>IF(ISNUMBER(System!$C38),Q38+ $BF$1*AQ38,$CB$4)</f>
        <v>1</v>
      </c>
      <c r="BR38" s="473">
        <f>IF(ISNUMBER(System!$C38),R38+ $BF$1*AR38,$CB$4)</f>
        <v>1</v>
      </c>
      <c r="BS38" s="473">
        <f>IF(ISNUMBER(System!$C38),S38+ $BF$1*AS38,$CB$4)</f>
        <v>1</v>
      </c>
      <c r="BT38" s="473">
        <f>IF(ISNUMBER(System!$C38),T38+ $BF$1*AT38,$CB$4)</f>
        <v>1</v>
      </c>
      <c r="BU38" s="473">
        <f>IF(ISNUMBER(System!$C38),U38+ $BF$1*AU38,$CB$4)</f>
        <v>1</v>
      </c>
      <c r="BV38" s="473">
        <f>IF(ISNUMBER(System!$C38),V38+ $BF$1*AV38,$CB$4)</f>
        <v>1</v>
      </c>
      <c r="BW38" s="473">
        <f>IF(ISNUMBER(System!$C38),W38+ $BF$1*AW38,$CB$4)</f>
        <v>1</v>
      </c>
      <c r="BX38" s="473">
        <f>IF(ISNUMBER(System!$C38),X38+ $BF$1*AX38,$CB$4)</f>
        <v>1</v>
      </c>
      <c r="BY38" s="502">
        <f>IF(ISNUMBER(System!$C38),Y38+ $BF$1*AY38,$CB$4)</f>
        <v>1</v>
      </c>
      <c r="BZ38" s="398"/>
    </row>
    <row r="39" spans="1:78" x14ac:dyDescent="0.35">
      <c r="A39" s="500">
        <v>36</v>
      </c>
      <c r="B39" s="516"/>
      <c r="C39" s="473"/>
      <c r="D39" s="473"/>
      <c r="E39" s="473"/>
      <c r="F39" s="473"/>
      <c r="G39" s="473"/>
      <c r="H39" s="473"/>
      <c r="I39" s="473"/>
      <c r="J39" s="517"/>
      <c r="K39" s="517"/>
      <c r="L39" s="518"/>
      <c r="M39" s="398"/>
      <c r="N39" s="500">
        <v>36</v>
      </c>
      <c r="O39" s="516"/>
      <c r="P39" s="517"/>
      <c r="Q39" s="473"/>
      <c r="R39" s="473"/>
      <c r="S39" s="473"/>
      <c r="T39" s="473"/>
      <c r="U39" s="473"/>
      <c r="V39" s="473"/>
      <c r="W39" s="473"/>
      <c r="X39" s="517"/>
      <c r="Y39" s="518"/>
      <c r="Z39" s="519"/>
      <c r="AA39" s="503">
        <v>36</v>
      </c>
      <c r="AB39" s="501"/>
      <c r="AC39" s="473"/>
      <c r="AD39" s="473"/>
      <c r="AE39" s="473"/>
      <c r="AF39" s="473"/>
      <c r="AG39" s="473"/>
      <c r="AH39" s="473"/>
      <c r="AI39" s="473"/>
      <c r="AJ39" s="473"/>
      <c r="AK39" s="473"/>
      <c r="AL39" s="502"/>
      <c r="AN39" s="503">
        <v>36</v>
      </c>
      <c r="AO39" s="501"/>
      <c r="AP39" s="473"/>
      <c r="AQ39" s="473"/>
      <c r="AR39" s="473"/>
      <c r="AS39" s="473"/>
      <c r="AT39" s="473"/>
      <c r="AU39" s="473"/>
      <c r="AV39" s="473"/>
      <c r="AW39" s="473"/>
      <c r="AX39" s="473"/>
      <c r="AY39" s="502"/>
      <c r="BA39" s="515">
        <v>36</v>
      </c>
      <c r="BB39" s="501">
        <f>IF(ISNUMBER(System!$C39),PlotData!B39+ $BF$1*AB39,$CB$3)</f>
        <v>-1.5</v>
      </c>
      <c r="BC39" s="473">
        <f>IF(ISNUMBER(System!$C39),PlotData!C39+ $BF$1*AC39,$CB$3)</f>
        <v>-1.5</v>
      </c>
      <c r="BD39" s="473">
        <f>IF(ISNUMBER(System!$C39),PlotData!D39+ $BF$1*AD39,$CB$3)</f>
        <v>-1.5</v>
      </c>
      <c r="BE39" s="473">
        <f>IF(ISNUMBER(System!$C39),PlotData!E39+ $BF$1*AE39,$CB$3)</f>
        <v>-1.5</v>
      </c>
      <c r="BF39" s="473">
        <f>IF(ISNUMBER(System!$C39),PlotData!F39+ $BF$1*AF39,$CB$3)</f>
        <v>-1.5</v>
      </c>
      <c r="BG39" s="473">
        <f>IF(ISNUMBER(System!$C39),PlotData!G39+ $BF$1*AG39,$CB$3)</f>
        <v>-1.5</v>
      </c>
      <c r="BH39" s="473">
        <f>IF(ISNUMBER(System!$C39),PlotData!H39+ $BF$1*AH39,$CB$3)</f>
        <v>-1.5</v>
      </c>
      <c r="BI39" s="473">
        <f>IF(ISNUMBER(System!$C39),PlotData!I39+ $BF$1*AI39,$CB$3)</f>
        <v>-1.5</v>
      </c>
      <c r="BJ39" s="473">
        <f>IF(ISNUMBER(System!$C39),PlotData!J39+ $BF$1*AJ39,$CB$3)</f>
        <v>-1.5</v>
      </c>
      <c r="BK39" s="473">
        <f>IF(ISNUMBER(System!$C39),PlotData!K39+ $BF$1*AK39,$CB$3)</f>
        <v>-1.5</v>
      </c>
      <c r="BL39" s="502">
        <f>IF(ISNUMBER(System!$C39),PlotData!L39+ $BF$1*AL39,$CB$3)</f>
        <v>-1.5</v>
      </c>
      <c r="BM39" s="398"/>
      <c r="BN39" s="515">
        <v>36</v>
      </c>
      <c r="BO39" s="501">
        <f>IF(ISNUMBER(System!$C39),O39+ $BF$1*AO39,$CB$4)</f>
        <v>1</v>
      </c>
      <c r="BP39" s="473">
        <f>IF(ISNUMBER(System!$C39),P39+ $BF$1*AP39,$CB$4)</f>
        <v>1</v>
      </c>
      <c r="BQ39" s="473">
        <f>IF(ISNUMBER(System!$C39),Q39+ $BF$1*AQ39,$CB$4)</f>
        <v>1</v>
      </c>
      <c r="BR39" s="473">
        <f>IF(ISNUMBER(System!$C39),R39+ $BF$1*AR39,$CB$4)</f>
        <v>1</v>
      </c>
      <c r="BS39" s="473">
        <f>IF(ISNUMBER(System!$C39),S39+ $BF$1*AS39,$CB$4)</f>
        <v>1</v>
      </c>
      <c r="BT39" s="473">
        <f>IF(ISNUMBER(System!$C39),T39+ $BF$1*AT39,$CB$4)</f>
        <v>1</v>
      </c>
      <c r="BU39" s="473">
        <f>IF(ISNUMBER(System!$C39),U39+ $BF$1*AU39,$CB$4)</f>
        <v>1</v>
      </c>
      <c r="BV39" s="473">
        <f>IF(ISNUMBER(System!$C39),V39+ $BF$1*AV39,$CB$4)</f>
        <v>1</v>
      </c>
      <c r="BW39" s="473">
        <f>IF(ISNUMBER(System!$C39),W39+ $BF$1*AW39,$CB$4)</f>
        <v>1</v>
      </c>
      <c r="BX39" s="473">
        <f>IF(ISNUMBER(System!$C39),X39+ $BF$1*AX39,$CB$4)</f>
        <v>1</v>
      </c>
      <c r="BY39" s="502">
        <f>IF(ISNUMBER(System!$C39),Y39+ $BF$1*AY39,$CB$4)</f>
        <v>1</v>
      </c>
      <c r="BZ39" s="398"/>
    </row>
    <row r="40" spans="1:78" x14ac:dyDescent="0.35">
      <c r="A40" s="500">
        <v>37</v>
      </c>
      <c r="B40" s="516"/>
      <c r="C40" s="473"/>
      <c r="D40" s="473"/>
      <c r="E40" s="473"/>
      <c r="F40" s="473"/>
      <c r="G40" s="473"/>
      <c r="H40" s="473"/>
      <c r="I40" s="473"/>
      <c r="J40" s="517"/>
      <c r="K40" s="517"/>
      <c r="L40" s="518"/>
      <c r="M40" s="398"/>
      <c r="N40" s="500">
        <v>37</v>
      </c>
      <c r="O40" s="516"/>
      <c r="P40" s="517"/>
      <c r="Q40" s="473"/>
      <c r="R40" s="473"/>
      <c r="S40" s="473"/>
      <c r="T40" s="473"/>
      <c r="U40" s="473"/>
      <c r="V40" s="473"/>
      <c r="W40" s="473"/>
      <c r="X40" s="517"/>
      <c r="Y40" s="518"/>
      <c r="Z40" s="519"/>
      <c r="AA40" s="503">
        <v>37</v>
      </c>
      <c r="AB40" s="501"/>
      <c r="AC40" s="473"/>
      <c r="AD40" s="473"/>
      <c r="AE40" s="473"/>
      <c r="AF40" s="473"/>
      <c r="AG40" s="473"/>
      <c r="AH40" s="473"/>
      <c r="AI40" s="473"/>
      <c r="AJ40" s="473"/>
      <c r="AK40" s="473"/>
      <c r="AL40" s="502"/>
      <c r="AN40" s="503">
        <v>37</v>
      </c>
      <c r="AO40" s="501"/>
      <c r="AP40" s="473"/>
      <c r="AQ40" s="473"/>
      <c r="AR40" s="473"/>
      <c r="AS40" s="473"/>
      <c r="AT40" s="473"/>
      <c r="AU40" s="473"/>
      <c r="AV40" s="473"/>
      <c r="AW40" s="473"/>
      <c r="AX40" s="473"/>
      <c r="AY40" s="502"/>
      <c r="BA40" s="515">
        <v>37</v>
      </c>
      <c r="BB40" s="501">
        <f>IF(ISNUMBER(System!$C40),PlotData!B40+ $BF$1*AB40,$CB$3)</f>
        <v>-1.5</v>
      </c>
      <c r="BC40" s="473">
        <f>IF(ISNUMBER(System!$C40),PlotData!C40+ $BF$1*AC40,$CB$3)</f>
        <v>-1.5</v>
      </c>
      <c r="BD40" s="473">
        <f>IF(ISNUMBER(System!$C40),PlotData!D40+ $BF$1*AD40,$CB$3)</f>
        <v>-1.5</v>
      </c>
      <c r="BE40" s="473">
        <f>IF(ISNUMBER(System!$C40),PlotData!E40+ $BF$1*AE40,$CB$3)</f>
        <v>-1.5</v>
      </c>
      <c r="BF40" s="473">
        <f>IF(ISNUMBER(System!$C40),PlotData!F40+ $BF$1*AF40,$CB$3)</f>
        <v>-1.5</v>
      </c>
      <c r="BG40" s="473">
        <f>IF(ISNUMBER(System!$C40),PlotData!G40+ $BF$1*AG40,$CB$3)</f>
        <v>-1.5</v>
      </c>
      <c r="BH40" s="473">
        <f>IF(ISNUMBER(System!$C40),PlotData!H40+ $BF$1*AH40,$CB$3)</f>
        <v>-1.5</v>
      </c>
      <c r="BI40" s="473">
        <f>IF(ISNUMBER(System!$C40),PlotData!I40+ $BF$1*AI40,$CB$3)</f>
        <v>-1.5</v>
      </c>
      <c r="BJ40" s="473">
        <f>IF(ISNUMBER(System!$C40),PlotData!J40+ $BF$1*AJ40,$CB$3)</f>
        <v>-1.5</v>
      </c>
      <c r="BK40" s="473">
        <f>IF(ISNUMBER(System!$C40),PlotData!K40+ $BF$1*AK40,$CB$3)</f>
        <v>-1.5</v>
      </c>
      <c r="BL40" s="502">
        <f>IF(ISNUMBER(System!$C40),PlotData!L40+ $BF$1*AL40,$CB$3)</f>
        <v>-1.5</v>
      </c>
      <c r="BM40" s="398"/>
      <c r="BN40" s="515">
        <v>37</v>
      </c>
      <c r="BO40" s="501">
        <f>IF(ISNUMBER(System!$C40),O40+ $BF$1*AO40,$CB$4)</f>
        <v>1</v>
      </c>
      <c r="BP40" s="473">
        <f>IF(ISNUMBER(System!$C40),P40+ $BF$1*AP40,$CB$4)</f>
        <v>1</v>
      </c>
      <c r="BQ40" s="473">
        <f>IF(ISNUMBER(System!$C40),Q40+ $BF$1*AQ40,$CB$4)</f>
        <v>1</v>
      </c>
      <c r="BR40" s="473">
        <f>IF(ISNUMBER(System!$C40),R40+ $BF$1*AR40,$CB$4)</f>
        <v>1</v>
      </c>
      <c r="BS40" s="473">
        <f>IF(ISNUMBER(System!$C40),S40+ $BF$1*AS40,$CB$4)</f>
        <v>1</v>
      </c>
      <c r="BT40" s="473">
        <f>IF(ISNUMBER(System!$C40),T40+ $BF$1*AT40,$CB$4)</f>
        <v>1</v>
      </c>
      <c r="BU40" s="473">
        <f>IF(ISNUMBER(System!$C40),U40+ $BF$1*AU40,$CB$4)</f>
        <v>1</v>
      </c>
      <c r="BV40" s="473">
        <f>IF(ISNUMBER(System!$C40),V40+ $BF$1*AV40,$CB$4)</f>
        <v>1</v>
      </c>
      <c r="BW40" s="473">
        <f>IF(ISNUMBER(System!$C40),W40+ $BF$1*AW40,$CB$4)</f>
        <v>1</v>
      </c>
      <c r="BX40" s="473">
        <f>IF(ISNUMBER(System!$C40),X40+ $BF$1*AX40,$CB$4)</f>
        <v>1</v>
      </c>
      <c r="BY40" s="502">
        <f>IF(ISNUMBER(System!$C40),Y40+ $BF$1*AY40,$CB$4)</f>
        <v>1</v>
      </c>
      <c r="BZ40" s="398"/>
    </row>
    <row r="41" spans="1:78" x14ac:dyDescent="0.35">
      <c r="A41" s="500">
        <v>38</v>
      </c>
      <c r="B41" s="516"/>
      <c r="C41" s="473"/>
      <c r="D41" s="473"/>
      <c r="E41" s="473"/>
      <c r="F41" s="473"/>
      <c r="G41" s="473"/>
      <c r="H41" s="473"/>
      <c r="I41" s="473"/>
      <c r="J41" s="517"/>
      <c r="K41" s="517"/>
      <c r="L41" s="518"/>
      <c r="M41" s="398"/>
      <c r="N41" s="500">
        <v>38</v>
      </c>
      <c r="O41" s="516"/>
      <c r="P41" s="517"/>
      <c r="Q41" s="473"/>
      <c r="R41" s="473"/>
      <c r="S41" s="473"/>
      <c r="T41" s="473"/>
      <c r="U41" s="473"/>
      <c r="V41" s="473"/>
      <c r="W41" s="473"/>
      <c r="X41" s="517"/>
      <c r="Y41" s="518"/>
      <c r="Z41" s="519"/>
      <c r="AA41" s="503">
        <v>38</v>
      </c>
      <c r="AB41" s="501"/>
      <c r="AC41" s="473"/>
      <c r="AD41" s="473"/>
      <c r="AE41" s="473"/>
      <c r="AF41" s="473"/>
      <c r="AG41" s="473"/>
      <c r="AH41" s="473"/>
      <c r="AI41" s="473"/>
      <c r="AJ41" s="473"/>
      <c r="AK41" s="473"/>
      <c r="AL41" s="502"/>
      <c r="AN41" s="503">
        <v>38</v>
      </c>
      <c r="AO41" s="501"/>
      <c r="AP41" s="473"/>
      <c r="AQ41" s="473"/>
      <c r="AR41" s="473"/>
      <c r="AS41" s="473"/>
      <c r="AT41" s="473"/>
      <c r="AU41" s="473"/>
      <c r="AV41" s="473"/>
      <c r="AW41" s="473"/>
      <c r="AX41" s="473"/>
      <c r="AY41" s="502"/>
      <c r="BA41" s="515">
        <v>38</v>
      </c>
      <c r="BB41" s="501">
        <f>IF(ISNUMBER(System!$C41),PlotData!B41+ $BF$1*AB41,$CB$3)</f>
        <v>-1.5</v>
      </c>
      <c r="BC41" s="473">
        <f>IF(ISNUMBER(System!$C41),PlotData!C41+ $BF$1*AC41,$CB$3)</f>
        <v>-1.5</v>
      </c>
      <c r="BD41" s="473">
        <f>IF(ISNUMBER(System!$C41),PlotData!D41+ $BF$1*AD41,$CB$3)</f>
        <v>-1.5</v>
      </c>
      <c r="BE41" s="473">
        <f>IF(ISNUMBER(System!$C41),PlotData!E41+ $BF$1*AE41,$CB$3)</f>
        <v>-1.5</v>
      </c>
      <c r="BF41" s="473">
        <f>IF(ISNUMBER(System!$C41),PlotData!F41+ $BF$1*AF41,$CB$3)</f>
        <v>-1.5</v>
      </c>
      <c r="BG41" s="473">
        <f>IF(ISNUMBER(System!$C41),PlotData!G41+ $BF$1*AG41,$CB$3)</f>
        <v>-1.5</v>
      </c>
      <c r="BH41" s="473">
        <f>IF(ISNUMBER(System!$C41),PlotData!H41+ $BF$1*AH41,$CB$3)</f>
        <v>-1.5</v>
      </c>
      <c r="BI41" s="473">
        <f>IF(ISNUMBER(System!$C41),PlotData!I41+ $BF$1*AI41,$CB$3)</f>
        <v>-1.5</v>
      </c>
      <c r="BJ41" s="473">
        <f>IF(ISNUMBER(System!$C41),PlotData!J41+ $BF$1*AJ41,$CB$3)</f>
        <v>-1.5</v>
      </c>
      <c r="BK41" s="473">
        <f>IF(ISNUMBER(System!$C41),PlotData!K41+ $BF$1*AK41,$CB$3)</f>
        <v>-1.5</v>
      </c>
      <c r="BL41" s="502">
        <f>IF(ISNUMBER(System!$C41),PlotData!L41+ $BF$1*AL41,$CB$3)</f>
        <v>-1.5</v>
      </c>
      <c r="BM41" s="398"/>
      <c r="BN41" s="515">
        <v>38</v>
      </c>
      <c r="BO41" s="501">
        <f>IF(ISNUMBER(System!$C41),O41+ $BF$1*AO41,$CB$4)</f>
        <v>1</v>
      </c>
      <c r="BP41" s="473">
        <f>IF(ISNUMBER(System!$C41),P41+ $BF$1*AP41,$CB$4)</f>
        <v>1</v>
      </c>
      <c r="BQ41" s="473">
        <f>IF(ISNUMBER(System!$C41),Q41+ $BF$1*AQ41,$CB$4)</f>
        <v>1</v>
      </c>
      <c r="BR41" s="473">
        <f>IF(ISNUMBER(System!$C41),R41+ $BF$1*AR41,$CB$4)</f>
        <v>1</v>
      </c>
      <c r="BS41" s="473">
        <f>IF(ISNUMBER(System!$C41),S41+ $BF$1*AS41,$CB$4)</f>
        <v>1</v>
      </c>
      <c r="BT41" s="473">
        <f>IF(ISNUMBER(System!$C41),T41+ $BF$1*AT41,$CB$4)</f>
        <v>1</v>
      </c>
      <c r="BU41" s="473">
        <f>IF(ISNUMBER(System!$C41),U41+ $BF$1*AU41,$CB$4)</f>
        <v>1</v>
      </c>
      <c r="BV41" s="473">
        <f>IF(ISNUMBER(System!$C41),V41+ $BF$1*AV41,$CB$4)</f>
        <v>1</v>
      </c>
      <c r="BW41" s="473">
        <f>IF(ISNUMBER(System!$C41),W41+ $BF$1*AW41,$CB$4)</f>
        <v>1</v>
      </c>
      <c r="BX41" s="473">
        <f>IF(ISNUMBER(System!$C41),X41+ $BF$1*AX41,$CB$4)</f>
        <v>1</v>
      </c>
      <c r="BY41" s="502">
        <f>IF(ISNUMBER(System!$C41),Y41+ $BF$1*AY41,$CB$4)</f>
        <v>1</v>
      </c>
      <c r="BZ41" s="398"/>
    </row>
    <row r="42" spans="1:78" x14ac:dyDescent="0.35">
      <c r="A42" s="500">
        <v>39</v>
      </c>
      <c r="B42" s="516"/>
      <c r="C42" s="517"/>
      <c r="D42" s="517"/>
      <c r="E42" s="517"/>
      <c r="F42" s="517"/>
      <c r="G42" s="517"/>
      <c r="H42" s="517"/>
      <c r="I42" s="517"/>
      <c r="J42" s="517"/>
      <c r="K42" s="517"/>
      <c r="L42" s="518"/>
      <c r="M42" s="398"/>
      <c r="N42" s="500">
        <v>39</v>
      </c>
      <c r="O42" s="516"/>
      <c r="P42" s="517"/>
      <c r="Q42" s="517"/>
      <c r="R42" s="517"/>
      <c r="S42" s="517"/>
      <c r="T42" s="517"/>
      <c r="U42" s="517"/>
      <c r="V42" s="517"/>
      <c r="W42" s="517"/>
      <c r="X42" s="517"/>
      <c r="Y42" s="518"/>
      <c r="Z42" s="519"/>
      <c r="AA42" s="503">
        <v>39</v>
      </c>
      <c r="AB42" s="501"/>
      <c r="AC42" s="473"/>
      <c r="AD42" s="473"/>
      <c r="AE42" s="473"/>
      <c r="AF42" s="473"/>
      <c r="AG42" s="473"/>
      <c r="AH42" s="473"/>
      <c r="AI42" s="473"/>
      <c r="AJ42" s="473"/>
      <c r="AK42" s="473"/>
      <c r="AL42" s="502"/>
      <c r="AN42" s="503">
        <v>39</v>
      </c>
      <c r="AO42" s="501"/>
      <c r="AP42" s="473"/>
      <c r="AQ42" s="473"/>
      <c r="AR42" s="473"/>
      <c r="AS42" s="473"/>
      <c r="AT42" s="473"/>
      <c r="AU42" s="473"/>
      <c r="AV42" s="473"/>
      <c r="AW42" s="473"/>
      <c r="AX42" s="473"/>
      <c r="AY42" s="502"/>
      <c r="BA42" s="515">
        <v>39</v>
      </c>
      <c r="BB42" s="501">
        <f>IF(ISNUMBER(System!$C42),PlotData!B42+ $BF$1*AB42,$CB$3)</f>
        <v>-1.5</v>
      </c>
      <c r="BC42" s="473">
        <f>IF(ISNUMBER(System!$C42),PlotData!C42+ $BF$1*AC42,$CB$3)</f>
        <v>-1.5</v>
      </c>
      <c r="BD42" s="473">
        <f>IF(ISNUMBER(System!$C42),PlotData!D42+ $BF$1*AD42,$CB$3)</f>
        <v>-1.5</v>
      </c>
      <c r="BE42" s="473">
        <f>IF(ISNUMBER(System!$C42),PlotData!E42+ $BF$1*AE42,$CB$3)</f>
        <v>-1.5</v>
      </c>
      <c r="BF42" s="473">
        <f>IF(ISNUMBER(System!$C42),PlotData!F42+ $BF$1*AF42,$CB$3)</f>
        <v>-1.5</v>
      </c>
      <c r="BG42" s="473">
        <f>IF(ISNUMBER(System!$C42),PlotData!G42+ $BF$1*AG42,$CB$3)</f>
        <v>-1.5</v>
      </c>
      <c r="BH42" s="473">
        <f>IF(ISNUMBER(System!$C42),PlotData!H42+ $BF$1*AH42,$CB$3)</f>
        <v>-1.5</v>
      </c>
      <c r="BI42" s="473">
        <f>IF(ISNUMBER(System!$C42),PlotData!I42+ $BF$1*AI42,$CB$3)</f>
        <v>-1.5</v>
      </c>
      <c r="BJ42" s="473">
        <f>IF(ISNUMBER(System!$C42),PlotData!J42+ $BF$1*AJ42,$CB$3)</f>
        <v>-1.5</v>
      </c>
      <c r="BK42" s="473">
        <f>IF(ISNUMBER(System!$C42),PlotData!K42+ $BF$1*AK42,$CB$3)</f>
        <v>-1.5</v>
      </c>
      <c r="BL42" s="502">
        <f>IF(ISNUMBER(System!$C42),PlotData!L42+ $BF$1*AL42,$CB$3)</f>
        <v>-1.5</v>
      </c>
      <c r="BM42" s="398"/>
      <c r="BN42" s="515">
        <v>39</v>
      </c>
      <c r="BO42" s="501">
        <f>IF(ISNUMBER(System!$C42),O42+ $BF$1*AO42,$CB$4)</f>
        <v>1</v>
      </c>
      <c r="BP42" s="473">
        <f>IF(ISNUMBER(System!$C42),P42+ $BF$1*AP42,$CB$4)</f>
        <v>1</v>
      </c>
      <c r="BQ42" s="473">
        <f>IF(ISNUMBER(System!$C42),Q42+ $BF$1*AQ42,$CB$4)</f>
        <v>1</v>
      </c>
      <c r="BR42" s="473">
        <f>IF(ISNUMBER(System!$C42),R42+ $BF$1*AR42,$CB$4)</f>
        <v>1</v>
      </c>
      <c r="BS42" s="473">
        <f>IF(ISNUMBER(System!$C42),S42+ $BF$1*AS42,$CB$4)</f>
        <v>1</v>
      </c>
      <c r="BT42" s="473">
        <f>IF(ISNUMBER(System!$C42),T42+ $BF$1*AT42,$CB$4)</f>
        <v>1</v>
      </c>
      <c r="BU42" s="473">
        <f>IF(ISNUMBER(System!$C42),U42+ $BF$1*AU42,$CB$4)</f>
        <v>1</v>
      </c>
      <c r="BV42" s="473">
        <f>IF(ISNUMBER(System!$C42),V42+ $BF$1*AV42,$CB$4)</f>
        <v>1</v>
      </c>
      <c r="BW42" s="473">
        <f>IF(ISNUMBER(System!$C42),W42+ $BF$1*AW42,$CB$4)</f>
        <v>1</v>
      </c>
      <c r="BX42" s="473">
        <f>IF(ISNUMBER(System!$C42),X42+ $BF$1*AX42,$CB$4)</f>
        <v>1</v>
      </c>
      <c r="BY42" s="502">
        <f>IF(ISNUMBER(System!$C42),Y42+ $BF$1*AY42,$CB$4)</f>
        <v>1</v>
      </c>
      <c r="BZ42" s="398"/>
    </row>
    <row r="43" spans="1:78" ht="13.15" thickBot="1" x14ac:dyDescent="0.4">
      <c r="A43" s="522">
        <v>40</v>
      </c>
      <c r="B43" s="523"/>
      <c r="C43" s="524"/>
      <c r="D43" s="524"/>
      <c r="E43" s="524"/>
      <c r="F43" s="524"/>
      <c r="G43" s="524"/>
      <c r="H43" s="524"/>
      <c r="I43" s="524"/>
      <c r="J43" s="524"/>
      <c r="K43" s="524"/>
      <c r="L43" s="525"/>
      <c r="M43" s="398"/>
      <c r="N43" s="522">
        <v>40</v>
      </c>
      <c r="O43" s="523"/>
      <c r="P43" s="524"/>
      <c r="Q43" s="524"/>
      <c r="R43" s="524"/>
      <c r="S43" s="524"/>
      <c r="T43" s="524"/>
      <c r="U43" s="524"/>
      <c r="V43" s="524"/>
      <c r="W43" s="524"/>
      <c r="X43" s="524"/>
      <c r="Y43" s="525"/>
      <c r="Z43" s="519"/>
      <c r="AA43" s="526">
        <v>40</v>
      </c>
      <c r="AB43" s="450"/>
      <c r="AC43" s="446"/>
      <c r="AD43" s="446"/>
      <c r="AE43" s="446"/>
      <c r="AF43" s="446"/>
      <c r="AG43" s="446"/>
      <c r="AH43" s="446"/>
      <c r="AI43" s="446"/>
      <c r="AJ43" s="446"/>
      <c r="AK43" s="446"/>
      <c r="AL43" s="447"/>
      <c r="AN43" s="526">
        <v>40</v>
      </c>
      <c r="AO43" s="450"/>
      <c r="AP43" s="446"/>
      <c r="AQ43" s="446"/>
      <c r="AR43" s="446"/>
      <c r="AS43" s="446"/>
      <c r="AT43" s="446"/>
      <c r="AU43" s="446"/>
      <c r="AV43" s="446"/>
      <c r="AW43" s="446"/>
      <c r="AX43" s="446"/>
      <c r="AY43" s="447"/>
      <c r="BA43" s="527">
        <v>40</v>
      </c>
      <c r="BB43" s="450">
        <f>IF(ISNUMBER(System!$C43),PlotData!B43+ $BF$1*AB43,$CB$3)</f>
        <v>-1.5</v>
      </c>
      <c r="BC43" s="446">
        <f>IF(ISNUMBER(System!$C43),PlotData!C43+ $BF$1*AC43,$CB$3)</f>
        <v>-1.5</v>
      </c>
      <c r="BD43" s="446">
        <f>IF(ISNUMBER(System!$C43),PlotData!D43+ $BF$1*AD43,$CB$3)</f>
        <v>-1.5</v>
      </c>
      <c r="BE43" s="446">
        <f>IF(ISNUMBER(System!$C43),PlotData!E43+ $BF$1*AE43,$CB$3)</f>
        <v>-1.5</v>
      </c>
      <c r="BF43" s="446">
        <f>IF(ISNUMBER(System!$C43),PlotData!F43+ $BF$1*AF43,$CB$3)</f>
        <v>-1.5</v>
      </c>
      <c r="BG43" s="446">
        <f>IF(ISNUMBER(System!$C43),PlotData!G43+ $BF$1*AG43,$CB$3)</f>
        <v>-1.5</v>
      </c>
      <c r="BH43" s="446">
        <f>IF(ISNUMBER(System!$C43),PlotData!H43+ $BF$1*AH43,$CB$3)</f>
        <v>-1.5</v>
      </c>
      <c r="BI43" s="446">
        <f>IF(ISNUMBER(System!$C43),PlotData!I43+ $BF$1*AI43,$CB$3)</f>
        <v>-1.5</v>
      </c>
      <c r="BJ43" s="446">
        <f>IF(ISNUMBER(System!$C43),PlotData!J43+ $BF$1*AJ43,$CB$3)</f>
        <v>-1.5</v>
      </c>
      <c r="BK43" s="446">
        <f>IF(ISNUMBER(System!$C43),PlotData!K43+ $BF$1*AK43,$CB$3)</f>
        <v>-1.5</v>
      </c>
      <c r="BL43" s="447">
        <f>IF(ISNUMBER(System!$C43),PlotData!L43+ $BF$1*AL43,$CB$3)</f>
        <v>-1.5</v>
      </c>
      <c r="BM43" s="398"/>
      <c r="BN43" s="527">
        <v>40</v>
      </c>
      <c r="BO43" s="450">
        <f>IF(ISNUMBER(System!$C43),O43+ $BF$1*AO43,$CB$4)</f>
        <v>1</v>
      </c>
      <c r="BP43" s="446">
        <f>IF(ISNUMBER(System!$C43),P43+ $BF$1*AP43,$CB$4)</f>
        <v>1</v>
      </c>
      <c r="BQ43" s="446">
        <f>IF(ISNUMBER(System!$C43),Q43+ $BF$1*AQ43,$CB$4)</f>
        <v>1</v>
      </c>
      <c r="BR43" s="446">
        <f>IF(ISNUMBER(System!$C43),R43+ $BF$1*AR43,$CB$4)</f>
        <v>1</v>
      </c>
      <c r="BS43" s="446">
        <f>IF(ISNUMBER(System!$C43),S43+ $BF$1*AS43,$CB$4)</f>
        <v>1</v>
      </c>
      <c r="BT43" s="446">
        <f>IF(ISNUMBER(System!$C43),T43+ $BF$1*AT43,$CB$4)</f>
        <v>1</v>
      </c>
      <c r="BU43" s="446">
        <f>IF(ISNUMBER(System!$C43),U43+ $BF$1*AU43,$CB$4)</f>
        <v>1</v>
      </c>
      <c r="BV43" s="446">
        <f>IF(ISNUMBER(System!$C43),V43+ $BF$1*AV43,$CB$4)</f>
        <v>1</v>
      </c>
      <c r="BW43" s="446">
        <f>IF(ISNUMBER(System!$C43),W43+ $BF$1*AW43,$CB$4)</f>
        <v>1</v>
      </c>
      <c r="BX43" s="446">
        <f>IF(ISNUMBER(System!$C43),X43+ $BF$1*AX43,$CB$4)</f>
        <v>1</v>
      </c>
      <c r="BY43" s="447">
        <f>IF(ISNUMBER(System!$C43),Y43+ $BF$1*AY43,$CB$4)</f>
        <v>1</v>
      </c>
      <c r="BZ43" s="398"/>
    </row>
    <row r="44" spans="1:78" x14ac:dyDescent="0.35">
      <c r="A44" s="398"/>
      <c r="B44" s="398"/>
      <c r="C44" s="398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519"/>
      <c r="BM44" s="398"/>
      <c r="BN44" s="528"/>
      <c r="BO44" s="398"/>
      <c r="BP44" s="398"/>
      <c r="BQ44" s="398"/>
      <c r="BR44" s="398"/>
      <c r="BS44" s="398"/>
      <c r="BT44" s="398"/>
      <c r="BU44" s="398"/>
      <c r="BV44" s="398"/>
      <c r="BW44" s="398"/>
      <c r="BX44" s="398"/>
      <c r="BY44" s="398"/>
      <c r="BZ44" s="398"/>
    </row>
    <row r="45" spans="1:78" x14ac:dyDescent="0.35">
      <c r="A45" s="398"/>
      <c r="B45" s="398"/>
      <c r="C45" s="398"/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519"/>
      <c r="BM45" s="398"/>
      <c r="BN45" s="398"/>
      <c r="BO45" s="398"/>
      <c r="BP45" s="398"/>
      <c r="BQ45" s="398"/>
      <c r="BR45" s="398"/>
      <c r="BS45" s="398"/>
      <c r="BT45" s="398"/>
      <c r="BU45" s="398"/>
      <c r="BV45" s="398"/>
      <c r="BW45" s="398"/>
      <c r="BX45" s="398"/>
      <c r="BY45" s="398"/>
      <c r="BZ45" s="398"/>
    </row>
    <row r="46" spans="1:78" x14ac:dyDescent="0.35">
      <c r="A46" s="398"/>
      <c r="B46" s="398"/>
      <c r="C46" s="398"/>
      <c r="D46" s="398"/>
      <c r="E46" s="398"/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8"/>
      <c r="Z46" s="529"/>
      <c r="BM46" s="398"/>
      <c r="BN46" s="398"/>
      <c r="BO46" s="398"/>
      <c r="BP46" s="398"/>
      <c r="BQ46" s="398"/>
      <c r="BR46" s="398"/>
      <c r="BS46" s="398"/>
      <c r="BT46" s="398"/>
      <c r="BU46" s="398"/>
      <c r="BV46" s="398"/>
      <c r="BW46" s="398"/>
      <c r="BX46" s="398"/>
      <c r="BY46" s="398"/>
      <c r="BZ46" s="398"/>
    </row>
    <row r="47" spans="1:78" x14ac:dyDescent="0.35">
      <c r="A47" s="398"/>
      <c r="B47" s="398"/>
      <c r="C47" s="398"/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529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8"/>
      <c r="AL47" s="398"/>
      <c r="AM47" s="398"/>
      <c r="AN47" s="398"/>
      <c r="AO47" s="398"/>
      <c r="AP47" s="398"/>
      <c r="AQ47" s="398"/>
      <c r="AR47" s="398"/>
      <c r="AS47" s="398"/>
      <c r="AT47" s="398"/>
      <c r="AU47" s="398"/>
      <c r="AV47" s="398"/>
      <c r="AW47" s="398"/>
      <c r="AX47" s="398"/>
      <c r="AY47" s="398"/>
      <c r="AZ47" s="529"/>
      <c r="BA47" s="398"/>
      <c r="BB47" s="398"/>
    </row>
    <row r="48" spans="1:78" x14ac:dyDescent="0.35">
      <c r="A48" s="398"/>
      <c r="B48" s="398"/>
      <c r="C48" s="398"/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519"/>
    </row>
    <row r="49" spans="1:33" x14ac:dyDescent="0.35">
      <c r="A49" s="398"/>
      <c r="B49" s="530"/>
      <c r="C49" s="530"/>
      <c r="D49" s="398"/>
      <c r="E49" s="530"/>
      <c r="F49" s="398"/>
      <c r="G49" s="398"/>
      <c r="H49" s="530"/>
      <c r="I49" s="398"/>
      <c r="J49" s="398"/>
      <c r="K49" s="398"/>
      <c r="L49" s="398"/>
      <c r="M49" s="398"/>
      <c r="N49" s="398"/>
      <c r="O49" s="398"/>
      <c r="P49" s="398"/>
      <c r="Q49" s="398"/>
      <c r="R49" s="530"/>
      <c r="S49" s="398"/>
      <c r="T49" s="398"/>
      <c r="U49" s="398"/>
      <c r="V49" s="398"/>
      <c r="W49" s="398"/>
      <c r="X49" s="398"/>
      <c r="Y49" s="398"/>
      <c r="Z49" s="519"/>
    </row>
    <row r="50" spans="1:33" x14ac:dyDescent="0.35">
      <c r="A50" s="530"/>
      <c r="B50" s="398"/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530"/>
      <c r="R50" s="398"/>
      <c r="S50" s="398"/>
      <c r="T50" s="398"/>
      <c r="U50" s="398"/>
      <c r="V50" s="398"/>
      <c r="W50" s="398"/>
      <c r="X50" s="398"/>
      <c r="Y50" s="398"/>
      <c r="Z50" s="519"/>
    </row>
    <row r="51" spans="1:33" x14ac:dyDescent="0.35">
      <c r="A51" s="398"/>
      <c r="B51" s="398"/>
      <c r="C51" s="398"/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530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519"/>
      <c r="AA51" s="398"/>
      <c r="AB51" s="398"/>
      <c r="AC51" s="398"/>
      <c r="AD51" s="398"/>
      <c r="AE51" s="398"/>
      <c r="AF51" s="398"/>
      <c r="AG51" s="398"/>
    </row>
    <row r="52" spans="1:33" x14ac:dyDescent="0.35">
      <c r="A52" s="398"/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530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519"/>
      <c r="AA52" s="398"/>
      <c r="AB52" s="398"/>
      <c r="AC52" s="398"/>
      <c r="AD52" s="398"/>
      <c r="AE52" s="398"/>
      <c r="AF52" s="398"/>
      <c r="AG52" s="398"/>
    </row>
    <row r="53" spans="1:33" x14ac:dyDescent="0.35">
      <c r="A53" s="398"/>
      <c r="B53" s="398"/>
      <c r="C53" s="398"/>
      <c r="D53" s="398"/>
      <c r="E53" s="398"/>
      <c r="F53" s="398"/>
      <c r="G53" s="398"/>
      <c r="H53" s="398"/>
      <c r="I53" s="398"/>
      <c r="J53" s="398"/>
      <c r="K53" s="398"/>
      <c r="L53" s="398"/>
      <c r="M53" s="398"/>
      <c r="N53" s="398"/>
      <c r="O53" s="530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519"/>
      <c r="AA53" s="398"/>
      <c r="AB53" s="398"/>
      <c r="AC53" s="398"/>
      <c r="AD53" s="398"/>
      <c r="AE53" s="398"/>
      <c r="AF53" s="398"/>
      <c r="AG53" s="398"/>
    </row>
    <row r="54" spans="1:33" x14ac:dyDescent="0.35">
      <c r="A54" s="398"/>
      <c r="B54" s="398"/>
      <c r="C54" s="398"/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530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519"/>
      <c r="AA54" s="398"/>
      <c r="AB54" s="398"/>
      <c r="AC54" s="398"/>
      <c r="AD54" s="398"/>
      <c r="AE54" s="398"/>
      <c r="AF54" s="398"/>
      <c r="AG54" s="398"/>
    </row>
    <row r="55" spans="1:33" x14ac:dyDescent="0.35">
      <c r="A55" s="398"/>
      <c r="B55" s="398"/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530"/>
      <c r="P55" s="398"/>
      <c r="Q55" s="398"/>
      <c r="R55" s="398"/>
      <c r="S55" s="398"/>
      <c r="T55" s="398"/>
      <c r="U55" s="398"/>
      <c r="V55" s="398"/>
      <c r="W55" s="398"/>
      <c r="X55" s="398"/>
      <c r="Y55" s="398"/>
      <c r="Z55" s="519"/>
      <c r="AA55" s="398"/>
      <c r="AB55" s="398"/>
      <c r="AC55" s="398"/>
      <c r="AD55" s="398"/>
      <c r="AE55" s="398"/>
      <c r="AF55" s="398"/>
      <c r="AG55" s="398"/>
    </row>
    <row r="56" spans="1:33" x14ac:dyDescent="0.35">
      <c r="A56" s="398"/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398"/>
      <c r="O56" s="530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519"/>
      <c r="AA56" s="398"/>
      <c r="AB56" s="398"/>
      <c r="AC56" s="398"/>
      <c r="AD56" s="398"/>
      <c r="AE56" s="398"/>
      <c r="AF56" s="398"/>
      <c r="AG56" s="398"/>
    </row>
    <row r="57" spans="1:33" x14ac:dyDescent="0.35">
      <c r="A57" s="398"/>
      <c r="B57" s="398"/>
      <c r="C57" s="398"/>
      <c r="D57" s="398"/>
      <c r="E57" s="398"/>
      <c r="F57" s="398"/>
      <c r="G57" s="398"/>
      <c r="H57" s="398"/>
      <c r="I57" s="398"/>
      <c r="J57" s="398"/>
      <c r="K57" s="398"/>
      <c r="L57" s="398"/>
      <c r="M57" s="398"/>
      <c r="N57" s="398"/>
      <c r="O57" s="530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519"/>
      <c r="AA57" s="398"/>
      <c r="AB57" s="398"/>
      <c r="AC57" s="398"/>
      <c r="AD57" s="398"/>
      <c r="AE57" s="398"/>
      <c r="AF57" s="398"/>
      <c r="AG57" s="398"/>
    </row>
    <row r="58" spans="1:33" x14ac:dyDescent="0.35">
      <c r="A58" s="398"/>
      <c r="B58" s="398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530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519"/>
      <c r="AA58" s="398"/>
      <c r="AB58" s="398"/>
      <c r="AC58" s="398"/>
      <c r="AD58" s="398"/>
      <c r="AE58" s="398"/>
      <c r="AF58" s="398"/>
      <c r="AG58" s="398"/>
    </row>
    <row r="59" spans="1:33" x14ac:dyDescent="0.35">
      <c r="A59" s="398"/>
      <c r="B59" s="398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398"/>
      <c r="O59" s="530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519"/>
      <c r="AA59" s="398"/>
      <c r="AB59" s="398"/>
      <c r="AC59" s="398"/>
      <c r="AD59" s="398"/>
      <c r="AE59" s="398"/>
      <c r="AF59" s="398"/>
      <c r="AG59" s="398"/>
    </row>
    <row r="60" spans="1:33" x14ac:dyDescent="0.35">
      <c r="A60" s="398"/>
      <c r="B60" s="398"/>
      <c r="C60" s="398"/>
      <c r="D60" s="398"/>
      <c r="E60" s="398"/>
      <c r="F60" s="398"/>
      <c r="G60" s="398"/>
      <c r="H60" s="398"/>
      <c r="I60" s="398"/>
      <c r="J60" s="398"/>
      <c r="K60" s="398"/>
      <c r="L60" s="398"/>
      <c r="M60" s="398"/>
      <c r="N60" s="398"/>
      <c r="O60" s="530"/>
      <c r="P60" s="398"/>
      <c r="Q60" s="398"/>
      <c r="R60" s="398"/>
      <c r="S60" s="398"/>
      <c r="T60" s="398"/>
      <c r="U60" s="398"/>
      <c r="V60" s="398"/>
      <c r="W60" s="398"/>
      <c r="X60" s="398"/>
      <c r="Y60" s="398"/>
      <c r="Z60" s="519"/>
      <c r="AA60" s="398"/>
      <c r="AB60" s="398"/>
      <c r="AC60" s="398"/>
      <c r="AD60" s="398"/>
      <c r="AE60" s="398"/>
      <c r="AF60" s="398"/>
      <c r="AG60" s="398"/>
    </row>
    <row r="61" spans="1:33" x14ac:dyDescent="0.35">
      <c r="A61" s="398"/>
      <c r="B61" s="398"/>
      <c r="C61" s="398"/>
      <c r="D61" s="398"/>
      <c r="E61" s="398"/>
      <c r="F61" s="398"/>
      <c r="G61" s="398"/>
      <c r="H61" s="398"/>
      <c r="I61" s="398"/>
      <c r="J61" s="398"/>
      <c r="K61" s="398"/>
      <c r="L61" s="398"/>
      <c r="M61" s="398"/>
      <c r="N61" s="398"/>
      <c r="O61" s="530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519"/>
      <c r="AA61" s="398"/>
      <c r="AB61" s="398"/>
      <c r="AC61" s="398"/>
      <c r="AD61" s="398"/>
      <c r="AE61" s="398"/>
      <c r="AF61" s="398"/>
      <c r="AG61" s="398"/>
    </row>
    <row r="62" spans="1:33" x14ac:dyDescent="0.35">
      <c r="A62" s="398"/>
      <c r="B62" s="398"/>
      <c r="C62" s="398"/>
      <c r="D62" s="398"/>
      <c r="E62" s="398"/>
      <c r="F62" s="398"/>
      <c r="G62" s="398"/>
      <c r="H62" s="398"/>
      <c r="I62" s="398"/>
      <c r="J62" s="398"/>
      <c r="K62" s="398"/>
      <c r="L62" s="398"/>
      <c r="M62" s="398"/>
      <c r="N62" s="398"/>
      <c r="O62" s="530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519"/>
      <c r="AA62" s="398"/>
      <c r="AB62" s="398"/>
      <c r="AC62" s="398"/>
      <c r="AD62" s="398"/>
      <c r="AE62" s="398"/>
      <c r="AF62" s="398"/>
      <c r="AG62" s="398"/>
    </row>
    <row r="63" spans="1:33" x14ac:dyDescent="0.35">
      <c r="A63" s="398"/>
      <c r="B63" s="398"/>
      <c r="C63" s="398"/>
      <c r="D63" s="398"/>
      <c r="E63" s="398"/>
      <c r="F63" s="398"/>
      <c r="G63" s="398"/>
      <c r="H63" s="398"/>
      <c r="I63" s="398"/>
      <c r="J63" s="398"/>
      <c r="K63" s="398"/>
      <c r="L63" s="398"/>
      <c r="M63" s="398"/>
      <c r="N63" s="398"/>
      <c r="O63" s="530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519"/>
      <c r="AA63" s="398"/>
      <c r="AB63" s="398"/>
      <c r="AC63" s="398"/>
      <c r="AD63" s="398"/>
      <c r="AE63" s="398"/>
      <c r="AF63" s="398"/>
      <c r="AG63" s="398"/>
    </row>
    <row r="64" spans="1:33" x14ac:dyDescent="0.35">
      <c r="A64" s="398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530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519"/>
      <c r="AA64" s="398"/>
      <c r="AB64" s="398"/>
      <c r="AC64" s="398"/>
      <c r="AD64" s="398"/>
      <c r="AE64" s="398"/>
      <c r="AF64" s="398"/>
      <c r="AG64" s="398"/>
    </row>
    <row r="65" spans="1:33" x14ac:dyDescent="0.35">
      <c r="A65" s="398"/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530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519"/>
      <c r="AA65" s="398"/>
      <c r="AB65" s="398"/>
      <c r="AC65" s="398"/>
      <c r="AD65" s="398"/>
      <c r="AE65" s="398"/>
      <c r="AF65" s="398"/>
      <c r="AG65" s="398"/>
    </row>
    <row r="66" spans="1:33" x14ac:dyDescent="0.35">
      <c r="A66" s="398"/>
      <c r="B66" s="398"/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530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519"/>
      <c r="AA66" s="398"/>
      <c r="AB66" s="398"/>
      <c r="AC66" s="398"/>
      <c r="AD66" s="398"/>
      <c r="AE66" s="398"/>
      <c r="AF66" s="398"/>
      <c r="AG66" s="398"/>
    </row>
    <row r="67" spans="1:33" x14ac:dyDescent="0.35">
      <c r="A67" s="398"/>
      <c r="B67" s="398"/>
      <c r="C67" s="398"/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530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519"/>
      <c r="AA67" s="398"/>
      <c r="AB67" s="398"/>
      <c r="AC67" s="398"/>
      <c r="AD67" s="398"/>
      <c r="AE67" s="398"/>
      <c r="AF67" s="398"/>
      <c r="AG67" s="398"/>
    </row>
    <row r="68" spans="1:33" x14ac:dyDescent="0.35">
      <c r="A68" s="398"/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530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519"/>
      <c r="AA68" s="398"/>
      <c r="AB68" s="398"/>
      <c r="AC68" s="398"/>
      <c r="AD68" s="398"/>
      <c r="AE68" s="398"/>
      <c r="AF68" s="398"/>
      <c r="AG68" s="398"/>
    </row>
    <row r="69" spans="1:33" x14ac:dyDescent="0.35">
      <c r="A69" s="398"/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530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519"/>
      <c r="AA69" s="398"/>
      <c r="AB69" s="398"/>
      <c r="AC69" s="398"/>
      <c r="AD69" s="398"/>
      <c r="AE69" s="398"/>
      <c r="AF69" s="398"/>
      <c r="AG69" s="398"/>
    </row>
    <row r="70" spans="1:33" x14ac:dyDescent="0.35">
      <c r="A70" s="398"/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530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519"/>
      <c r="AA70" s="398"/>
      <c r="AB70" s="398"/>
      <c r="AC70" s="398"/>
      <c r="AD70" s="398"/>
      <c r="AE70" s="398"/>
      <c r="AF70" s="398"/>
      <c r="AG70" s="398"/>
    </row>
    <row r="71" spans="1:33" x14ac:dyDescent="0.35">
      <c r="A71" s="398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519"/>
      <c r="AA71" s="398"/>
      <c r="AB71" s="398"/>
      <c r="AC71" s="398"/>
      <c r="AD71" s="398"/>
      <c r="AE71" s="398"/>
      <c r="AF71" s="398"/>
      <c r="AG71" s="398"/>
    </row>
    <row r="72" spans="1:33" x14ac:dyDescent="0.35">
      <c r="A72" s="398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519"/>
      <c r="AA72" s="398"/>
      <c r="AB72" s="398"/>
      <c r="AC72" s="398"/>
      <c r="AD72" s="398"/>
      <c r="AE72" s="398"/>
      <c r="AF72" s="398"/>
      <c r="AG72" s="398"/>
    </row>
    <row r="73" spans="1:33" x14ac:dyDescent="0.35">
      <c r="A73" s="398"/>
      <c r="B73" s="530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519"/>
      <c r="AA73" s="398"/>
      <c r="AB73" s="398"/>
      <c r="AC73" s="398"/>
      <c r="AD73" s="398"/>
      <c r="AE73" s="398"/>
      <c r="AF73" s="398"/>
      <c r="AG73" s="398"/>
    </row>
    <row r="74" spans="1:33" x14ac:dyDescent="0.35">
      <c r="A74" s="530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530"/>
      <c r="R74" s="398"/>
      <c r="S74" s="398"/>
      <c r="T74" s="398"/>
      <c r="U74" s="398"/>
      <c r="V74" s="398"/>
      <c r="W74" s="398"/>
      <c r="X74" s="398"/>
      <c r="Y74" s="398"/>
      <c r="Z74" s="519"/>
      <c r="AA74" s="398"/>
      <c r="AB74" s="398"/>
      <c r="AC74" s="398"/>
      <c r="AD74" s="398"/>
      <c r="AE74" s="398"/>
      <c r="AF74" s="398"/>
      <c r="AG74" s="398"/>
    </row>
    <row r="75" spans="1:33" x14ac:dyDescent="0.35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519"/>
      <c r="AA75" s="398"/>
      <c r="AB75" s="398"/>
      <c r="AC75" s="398"/>
      <c r="AD75" s="398"/>
      <c r="AE75" s="398"/>
      <c r="AF75" s="398"/>
      <c r="AG75" s="398"/>
    </row>
    <row r="76" spans="1:33" x14ac:dyDescent="0.35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519"/>
      <c r="AA76" s="398"/>
      <c r="AB76" s="398"/>
      <c r="AC76" s="398"/>
      <c r="AD76" s="398"/>
      <c r="AE76" s="398"/>
      <c r="AF76" s="398"/>
      <c r="AG76" s="398"/>
    </row>
    <row r="77" spans="1:33" x14ac:dyDescent="0.35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519"/>
      <c r="AA77" s="398"/>
      <c r="AB77" s="398"/>
      <c r="AC77" s="398"/>
      <c r="AD77" s="398"/>
      <c r="AE77" s="398"/>
      <c r="AF77" s="398"/>
      <c r="AG77" s="398"/>
    </row>
    <row r="78" spans="1:33" x14ac:dyDescent="0.35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519"/>
      <c r="AA78" s="398"/>
      <c r="AB78" s="398"/>
      <c r="AC78" s="398"/>
      <c r="AD78" s="398"/>
      <c r="AE78" s="398"/>
      <c r="AF78" s="398"/>
      <c r="AG78" s="398"/>
    </row>
    <row r="79" spans="1:33" x14ac:dyDescent="0.35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519"/>
      <c r="AA79" s="398"/>
      <c r="AB79" s="398"/>
      <c r="AC79" s="398"/>
      <c r="AD79" s="398"/>
      <c r="AE79" s="398"/>
      <c r="AF79" s="398"/>
      <c r="AG79" s="398"/>
    </row>
    <row r="80" spans="1:33" x14ac:dyDescent="0.35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519"/>
      <c r="AA80" s="398"/>
      <c r="AB80" s="398"/>
      <c r="AC80" s="398"/>
      <c r="AD80" s="398"/>
      <c r="AE80" s="398"/>
      <c r="AF80" s="398"/>
      <c r="AG80" s="398"/>
    </row>
    <row r="81" spans="1:33" x14ac:dyDescent="0.35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519"/>
      <c r="AA81" s="398"/>
      <c r="AB81" s="398"/>
      <c r="AC81" s="398"/>
      <c r="AD81" s="398"/>
      <c r="AE81" s="398"/>
      <c r="AF81" s="398"/>
      <c r="AG81" s="398"/>
    </row>
    <row r="82" spans="1:33" x14ac:dyDescent="0.35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519"/>
      <c r="AA82" s="398"/>
      <c r="AB82" s="398"/>
      <c r="AC82" s="398"/>
      <c r="AD82" s="398"/>
      <c r="AE82" s="398"/>
      <c r="AF82" s="398"/>
      <c r="AG82" s="398"/>
    </row>
    <row r="83" spans="1:33" x14ac:dyDescent="0.35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519"/>
      <c r="AA83" s="398"/>
      <c r="AB83" s="398"/>
      <c r="AC83" s="398"/>
      <c r="AD83" s="398"/>
      <c r="AE83" s="398"/>
      <c r="AF83" s="398"/>
      <c r="AG83" s="398"/>
    </row>
    <row r="84" spans="1:33" x14ac:dyDescent="0.35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519"/>
      <c r="AA84" s="398"/>
      <c r="AB84" s="398"/>
      <c r="AC84" s="398"/>
      <c r="AD84" s="398"/>
      <c r="AE84" s="398"/>
      <c r="AF84" s="398"/>
      <c r="AG84" s="398"/>
    </row>
    <row r="85" spans="1:33" x14ac:dyDescent="0.35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519"/>
      <c r="AA85" s="398"/>
      <c r="AB85" s="398"/>
      <c r="AC85" s="398"/>
      <c r="AD85" s="398"/>
      <c r="AE85" s="398"/>
      <c r="AF85" s="398"/>
      <c r="AG85" s="398"/>
    </row>
    <row r="86" spans="1:33" x14ac:dyDescent="0.35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519"/>
      <c r="AA86" s="398"/>
      <c r="AB86" s="398"/>
      <c r="AC86" s="398"/>
      <c r="AD86" s="398"/>
      <c r="AE86" s="398"/>
      <c r="AF86" s="398"/>
      <c r="AG86" s="398"/>
    </row>
    <row r="87" spans="1:33" x14ac:dyDescent="0.35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519"/>
      <c r="AA87" s="398"/>
      <c r="AB87" s="398"/>
      <c r="AC87" s="398"/>
      <c r="AD87" s="398"/>
      <c r="AE87" s="398"/>
      <c r="AF87" s="398"/>
      <c r="AG87" s="398"/>
    </row>
    <row r="88" spans="1:33" x14ac:dyDescent="0.35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519"/>
      <c r="AA88" s="398"/>
      <c r="AB88" s="398"/>
      <c r="AC88" s="398"/>
      <c r="AD88" s="398"/>
      <c r="AE88" s="398"/>
      <c r="AF88" s="398"/>
      <c r="AG88" s="398"/>
    </row>
    <row r="89" spans="1:33" x14ac:dyDescent="0.35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519"/>
      <c r="AA89" s="398"/>
      <c r="AB89" s="398"/>
      <c r="AC89" s="398"/>
      <c r="AD89" s="398"/>
      <c r="AE89" s="398"/>
      <c r="AF89" s="398"/>
      <c r="AG89" s="398"/>
    </row>
    <row r="90" spans="1:33" x14ac:dyDescent="0.35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519"/>
      <c r="AA90" s="398"/>
      <c r="AB90" s="398"/>
      <c r="AC90" s="398"/>
      <c r="AD90" s="398"/>
      <c r="AE90" s="398"/>
      <c r="AF90" s="398"/>
      <c r="AG90" s="398"/>
    </row>
    <row r="91" spans="1:33" x14ac:dyDescent="0.35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519"/>
      <c r="AA91" s="398"/>
      <c r="AB91" s="398"/>
      <c r="AC91" s="398"/>
      <c r="AD91" s="398"/>
      <c r="AE91" s="398"/>
      <c r="AF91" s="398"/>
      <c r="AG91" s="398"/>
    </row>
    <row r="92" spans="1:33" x14ac:dyDescent="0.35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519"/>
      <c r="AA92" s="398"/>
      <c r="AB92" s="398"/>
      <c r="AC92" s="398"/>
      <c r="AD92" s="398"/>
      <c r="AE92" s="398"/>
      <c r="AF92" s="398"/>
      <c r="AG92" s="398"/>
    </row>
    <row r="93" spans="1:33" x14ac:dyDescent="0.35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519"/>
      <c r="AA93" s="398"/>
      <c r="AB93" s="398"/>
      <c r="AC93" s="398"/>
      <c r="AD93" s="398"/>
      <c r="AE93" s="398"/>
      <c r="AF93" s="398"/>
      <c r="AG93" s="398"/>
    </row>
    <row r="94" spans="1:33" x14ac:dyDescent="0.35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519"/>
      <c r="AA94" s="398"/>
      <c r="AB94" s="398"/>
      <c r="AC94" s="398"/>
      <c r="AD94" s="398"/>
      <c r="AE94" s="398"/>
      <c r="AF94" s="398"/>
      <c r="AG94" s="398"/>
    </row>
    <row r="95" spans="1:33" x14ac:dyDescent="0.35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519"/>
      <c r="AA95" s="398"/>
      <c r="AB95" s="398"/>
      <c r="AC95" s="398"/>
      <c r="AD95" s="398"/>
      <c r="AE95" s="398"/>
      <c r="AF95" s="398"/>
      <c r="AG95" s="398"/>
    </row>
    <row r="96" spans="1:33" x14ac:dyDescent="0.35">
      <c r="A96" s="398"/>
      <c r="B96" s="530"/>
      <c r="C96" s="530"/>
      <c r="D96" s="398"/>
      <c r="E96" s="530"/>
      <c r="F96" s="398"/>
      <c r="G96" s="398"/>
      <c r="H96" s="530"/>
      <c r="I96" s="398"/>
      <c r="J96" s="398"/>
      <c r="K96" s="398"/>
      <c r="L96" s="398"/>
      <c r="M96" s="398"/>
      <c r="N96" s="398"/>
      <c r="O96" s="398"/>
      <c r="P96" s="398"/>
      <c r="Q96" s="398"/>
      <c r="R96" s="530"/>
      <c r="S96" s="398"/>
      <c r="T96" s="398"/>
      <c r="U96" s="398"/>
      <c r="V96" s="398"/>
      <c r="W96" s="398"/>
      <c r="X96" s="398"/>
      <c r="Y96" s="398"/>
      <c r="Z96" s="519"/>
      <c r="AA96" s="398"/>
      <c r="AB96" s="398"/>
      <c r="AC96" s="398"/>
      <c r="AD96" s="398"/>
      <c r="AE96" s="398"/>
      <c r="AF96" s="398"/>
      <c r="AG96" s="398"/>
    </row>
    <row r="97" spans="1:33" x14ac:dyDescent="0.35">
      <c r="A97" s="530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530"/>
      <c r="R97" s="398"/>
      <c r="S97" s="398"/>
      <c r="T97" s="398"/>
      <c r="U97" s="398"/>
      <c r="V97" s="398"/>
      <c r="W97" s="398"/>
      <c r="X97" s="398"/>
      <c r="Y97" s="398"/>
      <c r="Z97" s="519"/>
      <c r="AA97" s="398"/>
      <c r="AB97" s="398"/>
      <c r="AC97" s="398"/>
      <c r="AD97" s="398"/>
      <c r="AE97" s="398"/>
      <c r="AF97" s="398"/>
      <c r="AG97" s="398"/>
    </row>
    <row r="98" spans="1:33" x14ac:dyDescent="0.35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530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519"/>
      <c r="AA98" s="398"/>
      <c r="AB98" s="398"/>
      <c r="AC98" s="398"/>
      <c r="AD98" s="398"/>
      <c r="AE98" s="398"/>
      <c r="AF98" s="398"/>
      <c r="AG98" s="398"/>
    </row>
    <row r="99" spans="1:33" x14ac:dyDescent="0.35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530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519"/>
      <c r="AA99" s="398"/>
      <c r="AB99" s="398"/>
      <c r="AC99" s="398"/>
      <c r="AD99" s="398"/>
      <c r="AE99" s="398"/>
      <c r="AF99" s="398"/>
      <c r="AG99" s="398"/>
    </row>
    <row r="100" spans="1:33" x14ac:dyDescent="0.35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530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519"/>
      <c r="AA100" s="398"/>
      <c r="AB100" s="398"/>
      <c r="AC100" s="398"/>
      <c r="AD100" s="398"/>
      <c r="AE100" s="398"/>
      <c r="AF100" s="398"/>
      <c r="AG100" s="398"/>
    </row>
    <row r="101" spans="1:33" x14ac:dyDescent="0.35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530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519"/>
      <c r="AA101" s="398"/>
      <c r="AB101" s="398"/>
      <c r="AC101" s="398"/>
      <c r="AD101" s="398"/>
      <c r="AE101" s="398"/>
      <c r="AF101" s="398"/>
      <c r="AG101" s="398"/>
    </row>
    <row r="102" spans="1:33" x14ac:dyDescent="0.35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530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519"/>
      <c r="AA102" s="398"/>
      <c r="AB102" s="398"/>
      <c r="AC102" s="398"/>
      <c r="AD102" s="398"/>
      <c r="AE102" s="398"/>
      <c r="AF102" s="398"/>
      <c r="AG102" s="398"/>
    </row>
    <row r="103" spans="1:33" x14ac:dyDescent="0.35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530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519"/>
      <c r="AA103" s="398"/>
      <c r="AB103" s="398"/>
      <c r="AC103" s="398"/>
      <c r="AD103" s="398"/>
      <c r="AE103" s="398"/>
      <c r="AF103" s="398"/>
      <c r="AG103" s="398"/>
    </row>
    <row r="104" spans="1:33" x14ac:dyDescent="0.35">
      <c r="A104" s="398"/>
      <c r="B104" s="39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530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519"/>
      <c r="AA104" s="398"/>
      <c r="AB104" s="398"/>
      <c r="AC104" s="398"/>
      <c r="AD104" s="398"/>
      <c r="AE104" s="398"/>
      <c r="AF104" s="398"/>
      <c r="AG104" s="398"/>
    </row>
    <row r="105" spans="1:33" x14ac:dyDescent="0.35">
      <c r="A105" s="398"/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530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519"/>
      <c r="AA105" s="398"/>
      <c r="AB105" s="398"/>
      <c r="AC105" s="398"/>
      <c r="AD105" s="398"/>
      <c r="AE105" s="398"/>
      <c r="AF105" s="398"/>
      <c r="AG105" s="398"/>
    </row>
    <row r="106" spans="1:33" x14ac:dyDescent="0.35">
      <c r="A106" s="398"/>
      <c r="B106" s="39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530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519"/>
      <c r="AA106" s="398"/>
      <c r="AB106" s="398"/>
      <c r="AC106" s="398"/>
      <c r="AD106" s="398"/>
      <c r="AE106" s="398"/>
      <c r="AF106" s="398"/>
      <c r="AG106" s="398"/>
    </row>
    <row r="107" spans="1:33" x14ac:dyDescent="0.35">
      <c r="A107" s="398"/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530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519"/>
      <c r="AA107" s="398"/>
      <c r="AB107" s="398"/>
      <c r="AC107" s="398"/>
      <c r="AD107" s="398"/>
      <c r="AE107" s="398"/>
      <c r="AF107" s="398"/>
      <c r="AG107" s="398"/>
    </row>
    <row r="108" spans="1:33" x14ac:dyDescent="0.35">
      <c r="A108" s="398"/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530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519"/>
      <c r="AA108" s="398"/>
      <c r="AB108" s="398"/>
      <c r="AC108" s="398"/>
      <c r="AD108" s="398"/>
      <c r="AE108" s="398"/>
      <c r="AF108" s="398"/>
      <c r="AG108" s="398"/>
    </row>
    <row r="109" spans="1:33" x14ac:dyDescent="0.35">
      <c r="A109" s="398"/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530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519"/>
      <c r="AA109" s="398"/>
      <c r="AB109" s="398"/>
      <c r="AC109" s="398"/>
      <c r="AD109" s="398"/>
      <c r="AE109" s="398"/>
      <c r="AF109" s="398"/>
      <c r="AG109" s="398"/>
    </row>
    <row r="110" spans="1:33" x14ac:dyDescent="0.35">
      <c r="A110" s="398"/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530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519"/>
      <c r="AA110" s="398"/>
      <c r="AB110" s="398"/>
      <c r="AC110" s="398"/>
      <c r="AD110" s="398"/>
      <c r="AE110" s="398"/>
      <c r="AF110" s="398"/>
      <c r="AG110" s="398"/>
    </row>
    <row r="111" spans="1:33" x14ac:dyDescent="0.35">
      <c r="A111" s="398"/>
      <c r="B111" s="39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530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519"/>
      <c r="AA111" s="398"/>
      <c r="AB111" s="398"/>
      <c r="AC111" s="398"/>
      <c r="AD111" s="398"/>
      <c r="AE111" s="398"/>
      <c r="AF111" s="398"/>
      <c r="AG111" s="398"/>
    </row>
    <row r="112" spans="1:33" x14ac:dyDescent="0.35">
      <c r="A112" s="398"/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530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519"/>
      <c r="AA112" s="398"/>
      <c r="AB112" s="398"/>
      <c r="AC112" s="398"/>
      <c r="AD112" s="398"/>
      <c r="AE112" s="398"/>
      <c r="AF112" s="398"/>
      <c r="AG112" s="398"/>
    </row>
    <row r="113" spans="1:33" x14ac:dyDescent="0.35">
      <c r="A113" s="398"/>
      <c r="B113" s="398"/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530"/>
      <c r="P113" s="398"/>
      <c r="Q113" s="398"/>
      <c r="R113" s="398"/>
      <c r="S113" s="398"/>
      <c r="T113" s="398"/>
      <c r="U113" s="398"/>
      <c r="V113" s="398"/>
      <c r="W113" s="398"/>
      <c r="X113" s="398"/>
      <c r="Y113" s="398"/>
      <c r="Z113" s="519"/>
      <c r="AA113" s="398"/>
      <c r="AB113" s="398"/>
      <c r="AC113" s="398"/>
      <c r="AD113" s="398"/>
      <c r="AE113" s="398"/>
      <c r="AF113" s="398"/>
      <c r="AG113" s="398"/>
    </row>
    <row r="114" spans="1:33" x14ac:dyDescent="0.35">
      <c r="A114" s="398"/>
      <c r="B114" s="39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530"/>
      <c r="P114" s="398"/>
      <c r="Q114" s="398"/>
      <c r="R114" s="398"/>
      <c r="S114" s="398"/>
      <c r="T114" s="398"/>
      <c r="U114" s="398"/>
      <c r="V114" s="398"/>
      <c r="W114" s="398"/>
      <c r="X114" s="398"/>
      <c r="Y114" s="398"/>
      <c r="Z114" s="519"/>
      <c r="AA114" s="398"/>
      <c r="AB114" s="398"/>
      <c r="AC114" s="398"/>
      <c r="AD114" s="398"/>
      <c r="AE114" s="398"/>
      <c r="AF114" s="398"/>
      <c r="AG114" s="398"/>
    </row>
    <row r="115" spans="1:33" x14ac:dyDescent="0.35">
      <c r="A115" s="398"/>
      <c r="B115" s="39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530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519"/>
      <c r="AA115" s="398"/>
      <c r="AB115" s="398"/>
      <c r="AC115" s="398"/>
      <c r="AD115" s="398"/>
      <c r="AE115" s="398"/>
      <c r="AF115" s="398"/>
      <c r="AG115" s="398"/>
    </row>
    <row r="116" spans="1:33" x14ac:dyDescent="0.35">
      <c r="A116" s="398"/>
      <c r="B116" s="398"/>
      <c r="C116" s="39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530"/>
      <c r="P116" s="398"/>
      <c r="Q116" s="398"/>
      <c r="R116" s="398"/>
      <c r="S116" s="398"/>
      <c r="T116" s="398"/>
      <c r="U116" s="398"/>
      <c r="V116" s="398"/>
      <c r="W116" s="398"/>
      <c r="X116" s="398"/>
      <c r="Y116" s="398"/>
      <c r="Z116" s="519"/>
      <c r="AA116" s="398"/>
      <c r="AB116" s="398"/>
      <c r="AC116" s="398"/>
      <c r="AD116" s="398"/>
      <c r="AE116" s="398"/>
      <c r="AF116" s="398"/>
      <c r="AG116" s="398"/>
    </row>
    <row r="117" spans="1:33" x14ac:dyDescent="0.35">
      <c r="A117" s="398"/>
      <c r="B117" s="398"/>
      <c r="C117" s="398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530"/>
      <c r="P117" s="398"/>
      <c r="Q117" s="398"/>
      <c r="R117" s="398"/>
      <c r="S117" s="398"/>
      <c r="T117" s="398"/>
      <c r="U117" s="398"/>
      <c r="V117" s="398"/>
      <c r="W117" s="398"/>
      <c r="X117" s="398"/>
      <c r="Y117" s="398"/>
      <c r="Z117" s="519"/>
      <c r="AA117" s="398"/>
      <c r="AB117" s="398"/>
      <c r="AC117" s="398"/>
      <c r="AD117" s="398"/>
      <c r="AE117" s="398"/>
      <c r="AF117" s="398"/>
      <c r="AG117" s="398"/>
    </row>
    <row r="118" spans="1:33" x14ac:dyDescent="0.35">
      <c r="A118" s="398"/>
      <c r="B118" s="39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8"/>
      <c r="V118" s="398"/>
      <c r="W118" s="398"/>
      <c r="X118" s="398"/>
      <c r="Y118" s="398"/>
      <c r="Z118" s="519"/>
      <c r="AA118" s="398"/>
      <c r="AB118" s="398"/>
      <c r="AC118" s="398"/>
      <c r="AD118" s="398"/>
      <c r="AE118" s="398"/>
      <c r="AF118" s="398"/>
      <c r="AG118" s="398"/>
    </row>
    <row r="119" spans="1:33" x14ac:dyDescent="0.35">
      <c r="A119" s="398"/>
      <c r="B119" s="398"/>
      <c r="C119" s="398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8"/>
      <c r="V119" s="398"/>
      <c r="W119" s="398"/>
      <c r="X119" s="398"/>
      <c r="Y119" s="398"/>
      <c r="Z119" s="519"/>
      <c r="AA119" s="398"/>
      <c r="AB119" s="398"/>
      <c r="AC119" s="398"/>
      <c r="AD119" s="398"/>
      <c r="AE119" s="398"/>
      <c r="AF119" s="398"/>
      <c r="AG119" s="398"/>
    </row>
    <row r="120" spans="1:33" x14ac:dyDescent="0.35">
      <c r="A120" s="398"/>
      <c r="B120" s="398"/>
      <c r="C120" s="398"/>
      <c r="D120" s="398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8"/>
      <c r="P120" s="398"/>
      <c r="Q120" s="398"/>
      <c r="R120" s="398"/>
      <c r="S120" s="398"/>
      <c r="T120" s="398"/>
      <c r="U120" s="398"/>
      <c r="V120" s="398"/>
      <c r="W120" s="398"/>
      <c r="X120" s="398"/>
      <c r="Y120" s="398"/>
      <c r="Z120" s="519"/>
      <c r="AA120" s="398"/>
      <c r="AB120" s="398"/>
      <c r="AC120" s="398"/>
      <c r="AD120" s="398"/>
      <c r="AE120" s="398"/>
      <c r="AF120" s="398"/>
      <c r="AG120" s="398"/>
    </row>
    <row r="121" spans="1:33" x14ac:dyDescent="0.35">
      <c r="A121" s="398"/>
      <c r="B121" s="398"/>
      <c r="C121" s="398"/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8"/>
      <c r="P121" s="398"/>
      <c r="Q121" s="398"/>
      <c r="R121" s="398"/>
      <c r="S121" s="398"/>
      <c r="T121" s="398"/>
      <c r="U121" s="398"/>
      <c r="V121" s="398"/>
      <c r="W121" s="398"/>
      <c r="X121" s="398"/>
      <c r="Y121" s="398"/>
      <c r="Z121" s="519"/>
      <c r="AA121" s="398"/>
      <c r="AB121" s="398"/>
      <c r="AC121" s="398"/>
      <c r="AD121" s="398"/>
      <c r="AE121" s="398"/>
      <c r="AF121" s="398"/>
      <c r="AG121" s="398"/>
    </row>
  </sheetData>
  <mergeCells count="3">
    <mergeCell ref="CC1:CE1"/>
    <mergeCell ref="CA2:CC2"/>
    <mergeCell ref="CE2:CG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BI121"/>
  <sheetViews>
    <sheetView topLeftCell="AI1" zoomScale="60" zoomScaleNormal="60" workbookViewId="0">
      <selection activeCell="AT4" sqref="AT4"/>
    </sheetView>
  </sheetViews>
  <sheetFormatPr baseColWidth="10" defaultColWidth="11.46484375" defaultRowHeight="12.75" x14ac:dyDescent="0.35"/>
  <cols>
    <col min="1" max="1" width="4" style="368" bestFit="1" customWidth="1"/>
    <col min="2" max="12" width="11.46484375" style="368"/>
    <col min="13" max="13" width="4.19921875" style="368" customWidth="1"/>
    <col min="14" max="15" width="10.46484375" style="368" customWidth="1"/>
    <col min="16" max="17" width="11.46484375" style="368" customWidth="1"/>
    <col min="18" max="25" width="11.46484375" style="368"/>
    <col min="26" max="26" width="3.46484375" style="531" customWidth="1"/>
    <col min="27" max="41" width="11.46484375" style="368"/>
    <col min="42" max="42" width="3.53125" style="368" customWidth="1"/>
    <col min="43" max="54" width="11.46484375" style="368"/>
    <col min="55" max="55" width="14.46484375" style="368" bestFit="1" customWidth="1"/>
    <col min="56" max="57" width="11.46484375" style="368"/>
    <col min="58" max="58" width="3.796875" style="368" customWidth="1"/>
    <col min="59" max="16384" width="11.46484375" style="368"/>
  </cols>
  <sheetData>
    <row r="1" spans="1:61" ht="13.15" thickBot="1" x14ac:dyDescent="0.4">
      <c r="B1" s="470" t="s">
        <v>177</v>
      </c>
      <c r="O1" s="368">
        <f>COLUMN(O5)</f>
        <v>15</v>
      </c>
      <c r="AB1" s="470">
        <f>COLUMN(AB5)</f>
        <v>28</v>
      </c>
      <c r="AC1" s="470" t="s">
        <v>160</v>
      </c>
      <c r="AE1" s="532" t="s">
        <v>161</v>
      </c>
      <c r="AF1" s="486">
        <f>Momente!D6</f>
        <v>6.1478102795928099E-3</v>
      </c>
      <c r="AH1" s="532" t="s">
        <v>162</v>
      </c>
      <c r="AI1" s="533">
        <f>(MAX(AB3:AL42)+MIN(AB3:AL42))/2</f>
        <v>-2.3565629778109418</v>
      </c>
      <c r="AJ1" s="532" t="s">
        <v>163</v>
      </c>
      <c r="AK1" s="486">
        <f>(MAX(AB3:AL42)-MIN(AB3:AL42))/2</f>
        <v>10.643437022189058</v>
      </c>
      <c r="AR1" s="534">
        <f>COLUMN(AR4)</f>
        <v>44</v>
      </c>
      <c r="AS1" s="532" t="s">
        <v>164</v>
      </c>
      <c r="AT1" s="533">
        <f>(MAX(AR3:BB42)+MIN(AR3:BB42))/2</f>
        <v>1</v>
      </c>
      <c r="AU1" s="532" t="s">
        <v>165</v>
      </c>
      <c r="AV1" s="486">
        <f>(MAX(AR3:BB42)-MIN(AR3:BB42))/2</f>
        <v>5.7390617036484315</v>
      </c>
      <c r="AW1" s="470" t="s">
        <v>122</v>
      </c>
      <c r="AX1" s="368">
        <f>SQRT(AK1^2+AV1^2)</f>
        <v>12.09212888136695</v>
      </c>
      <c r="BG1" s="470" t="s">
        <v>178</v>
      </c>
    </row>
    <row r="2" spans="1:61" ht="13.15" thickBot="1" x14ac:dyDescent="0.4">
      <c r="A2" s="481" t="s">
        <v>13</v>
      </c>
      <c r="B2" s="429">
        <v>0</v>
      </c>
      <c r="C2" s="483">
        <v>0</v>
      </c>
      <c r="D2" s="483">
        <v>0.2</v>
      </c>
      <c r="E2" s="483">
        <v>0.3</v>
      </c>
      <c r="F2" s="483">
        <v>0.4</v>
      </c>
      <c r="G2" s="483">
        <v>0.5</v>
      </c>
      <c r="H2" s="483">
        <v>0.6</v>
      </c>
      <c r="I2" s="483">
        <v>0.7</v>
      </c>
      <c r="J2" s="483">
        <v>0.8</v>
      </c>
      <c r="K2" s="483">
        <v>0.9</v>
      </c>
      <c r="L2" s="430">
        <v>1</v>
      </c>
      <c r="N2" s="481" t="s">
        <v>170</v>
      </c>
      <c r="O2" s="429">
        <v>0</v>
      </c>
      <c r="P2" s="483">
        <v>0.1</v>
      </c>
      <c r="Q2" s="483">
        <v>0.2</v>
      </c>
      <c r="R2" s="483">
        <v>0.3</v>
      </c>
      <c r="S2" s="483">
        <v>0.4</v>
      </c>
      <c r="T2" s="483">
        <v>0.5</v>
      </c>
      <c r="U2" s="483">
        <v>0.6</v>
      </c>
      <c r="V2" s="483">
        <v>0.7</v>
      </c>
      <c r="W2" s="483">
        <v>0.8</v>
      </c>
      <c r="X2" s="483">
        <v>0.9</v>
      </c>
      <c r="Y2" s="430">
        <v>1</v>
      </c>
      <c r="AA2" s="481" t="s">
        <v>13</v>
      </c>
      <c r="AB2" s="429">
        <v>0</v>
      </c>
      <c r="AC2" s="483">
        <v>0.1</v>
      </c>
      <c r="AD2" s="483">
        <v>0.2</v>
      </c>
      <c r="AE2" s="483">
        <v>0.3</v>
      </c>
      <c r="AF2" s="483">
        <v>0.4</v>
      </c>
      <c r="AG2" s="483">
        <v>0.5</v>
      </c>
      <c r="AH2" s="483">
        <v>0.6</v>
      </c>
      <c r="AI2" s="483">
        <v>0.7</v>
      </c>
      <c r="AJ2" s="483">
        <v>0.8</v>
      </c>
      <c r="AK2" s="483">
        <v>0.9</v>
      </c>
      <c r="AL2" s="430">
        <v>1</v>
      </c>
      <c r="AM2" s="535">
        <v>1</v>
      </c>
      <c r="AN2" s="483">
        <v>0</v>
      </c>
      <c r="AO2" s="430">
        <v>0</v>
      </c>
      <c r="AQ2" s="481" t="s">
        <v>170</v>
      </c>
      <c r="AR2" s="429">
        <v>0</v>
      </c>
      <c r="AS2" s="483">
        <v>0.1</v>
      </c>
      <c r="AT2" s="483">
        <v>0.2</v>
      </c>
      <c r="AU2" s="483">
        <v>0.3</v>
      </c>
      <c r="AV2" s="483">
        <v>0.4</v>
      </c>
      <c r="AW2" s="483">
        <v>0.5</v>
      </c>
      <c r="AX2" s="483">
        <v>0.6</v>
      </c>
      <c r="AY2" s="483">
        <v>0.7</v>
      </c>
      <c r="AZ2" s="483">
        <v>0.8</v>
      </c>
      <c r="BA2" s="483">
        <v>0.9</v>
      </c>
      <c r="BB2" s="430">
        <v>1</v>
      </c>
      <c r="BC2" s="536">
        <v>1</v>
      </c>
      <c r="BD2" s="440">
        <v>0</v>
      </c>
      <c r="BE2" s="441">
        <v>0</v>
      </c>
      <c r="BG2" s="537" t="s">
        <v>162</v>
      </c>
      <c r="BH2" s="443">
        <f>PlotM!$AI$1</f>
        <v>-2.3565629778109418</v>
      </c>
      <c r="BI2" s="449"/>
    </row>
    <row r="3" spans="1:61" x14ac:dyDescent="0.35">
      <c r="A3" s="495">
        <v>1</v>
      </c>
      <c r="B3" s="448">
        <v>0</v>
      </c>
      <c r="C3" s="493">
        <v>0</v>
      </c>
      <c r="D3" s="493">
        <v>0</v>
      </c>
      <c r="E3" s="493">
        <v>0</v>
      </c>
      <c r="F3" s="493">
        <v>0</v>
      </c>
      <c r="G3" s="493">
        <v>0</v>
      </c>
      <c r="H3" s="493">
        <v>0</v>
      </c>
      <c r="I3" s="493">
        <v>0</v>
      </c>
      <c r="J3" s="493">
        <v>0</v>
      </c>
      <c r="K3" s="493">
        <v>0</v>
      </c>
      <c r="L3" s="449">
        <v>0</v>
      </c>
      <c r="N3" s="495">
        <v>1</v>
      </c>
      <c r="O3" s="448">
        <v>0</v>
      </c>
      <c r="P3" s="493">
        <v>0</v>
      </c>
      <c r="Q3" s="493">
        <v>0</v>
      </c>
      <c r="R3" s="493">
        <v>0</v>
      </c>
      <c r="S3" s="493">
        <v>0</v>
      </c>
      <c r="T3" s="493">
        <v>0</v>
      </c>
      <c r="U3" s="493">
        <v>0</v>
      </c>
      <c r="V3" s="493">
        <v>0</v>
      </c>
      <c r="W3" s="493">
        <v>0</v>
      </c>
      <c r="X3" s="493">
        <v>0</v>
      </c>
      <c r="Y3" s="449">
        <v>0</v>
      </c>
      <c r="AA3" s="496">
        <v>1</v>
      </c>
      <c r="AB3" s="538">
        <f>IF(ISNUMBER(System!$C4),PlotData!B4+Momente!$E$2* $AF$1*B3,PlotData!$CB$3)</f>
        <v>-13</v>
      </c>
      <c r="AC3" s="539">
        <f>IF(ISNUMBER(System!$C4),PlotData!C4+ Momente!$E$2*$AF$1*C3,PlotData!$CB$3)</f>
        <v>-12.4</v>
      </c>
      <c r="AD3" s="539">
        <f>IF(ISNUMBER(System!$C4),PlotData!D4+ Momente!$E$2*$AF$1*D3,PlotData!$CB$3)</f>
        <v>-11.8</v>
      </c>
      <c r="AE3" s="539">
        <f>IF(ISNUMBER(System!$C4),PlotData!E4+Momente!$E$2* $AF$1*E3,PlotData!$CB$3)</f>
        <v>-11.200000000000001</v>
      </c>
      <c r="AF3" s="539">
        <f>IF(ISNUMBER(System!$C4),PlotData!F4+Momente!$E$2* $AF$1*F3,PlotData!$CB$3)</f>
        <v>-10.600000000000001</v>
      </c>
      <c r="AG3" s="539">
        <f>IF(ISNUMBER(System!$C4),PlotData!G4+ Momente!$E$2*$AF$1*G3,PlotData!$CB$3)</f>
        <v>-10.000000000000002</v>
      </c>
      <c r="AH3" s="539">
        <f>IF(ISNUMBER(System!$C4),PlotData!H4+ Momente!$E$2*$AF$1*H3,PlotData!$CB$3)</f>
        <v>-9.4000000000000021</v>
      </c>
      <c r="AI3" s="539">
        <f>IF(ISNUMBER(System!$C4),PlotData!I4+ Momente!$E$2*$AF$1*I3,PlotData!$CB$3)</f>
        <v>-8.8000000000000025</v>
      </c>
      <c r="AJ3" s="539">
        <f>IF(ISNUMBER(System!$C4),PlotData!J4+ Momente!$E$2*$AF$1*J3,PlotData!$CB$3)</f>
        <v>-8.2000000000000028</v>
      </c>
      <c r="AK3" s="539">
        <f>IF(ISNUMBER(System!$C4),PlotData!K4+ Momente!$E$2*$AF$1*K3,PlotData!$CB$3)</f>
        <v>-7.6000000000000032</v>
      </c>
      <c r="AL3" s="540">
        <f>IF(ISNUMBER(System!$C4),PlotData!L4+Momente!$E$2* $AF$1*L3,PlotData!$CB$3)</f>
        <v>-7.0000000000000036</v>
      </c>
      <c r="AM3" s="448">
        <f>IF(ISNUMBER(System!$C4),PlotData!L4,PlotData!$CB$3)</f>
        <v>-7.0000000000000036</v>
      </c>
      <c r="AN3" s="493">
        <f>IF(ISNUMBER(System!$C4),PlotData!B4,PlotData!$CB$3)</f>
        <v>-13</v>
      </c>
      <c r="AO3" s="383">
        <f>IF(ISNUMBER(System!$C4),AB3,PlotData!$CB$3)</f>
        <v>-13</v>
      </c>
      <c r="AQ3" s="496">
        <v>1</v>
      </c>
      <c r="AR3" s="538">
        <f>IF(ISNUMBER(System!$C4),PlotData!O4+ Momente!$E$2*$AF$1*O3,PlotData!$CB$4)</f>
        <v>4</v>
      </c>
      <c r="AS3" s="539">
        <f>IF(ISNUMBER(System!$C4),PlotData!P4+Momente!$E$2* $AF$1*P3,PlotData!$CB$4)</f>
        <v>4</v>
      </c>
      <c r="AT3" s="539">
        <f>IF(ISNUMBER(System!$C4),PlotData!Q4+ Momente!$E$2*$AF$1*Q3,PlotData!$CB$4)</f>
        <v>4</v>
      </c>
      <c r="AU3" s="539">
        <f>IF(ISNUMBER(System!$C4),PlotData!R4+Momente!$E$2* $AF$1*R3,PlotData!$CB$4)</f>
        <v>4</v>
      </c>
      <c r="AV3" s="539">
        <f>IF(ISNUMBER(System!$C4),PlotData!S4+ Momente!$E$2*$AF$1*S3,PlotData!$CB$4)</f>
        <v>4</v>
      </c>
      <c r="AW3" s="539">
        <f>IF(ISNUMBER(System!$C4),PlotData!T4+ Momente!$E$2*$AF$1*T3,PlotData!$CB$4)</f>
        <v>4</v>
      </c>
      <c r="AX3" s="539">
        <f>IF(ISNUMBER(System!$C4),PlotData!U4+ Momente!$E$2*$AF$1*U3,PlotData!$CB$4)</f>
        <v>4</v>
      </c>
      <c r="AY3" s="539">
        <f>IF(ISNUMBER(System!$C4),PlotData!V4+ Momente!$E$2*$AF$1*V3,PlotData!$CB$4)</f>
        <v>4</v>
      </c>
      <c r="AZ3" s="539">
        <f>IF(ISNUMBER(System!$C4),PlotData!W4+ Momente!$E$2*$AF$1*W3,PlotData!$CB$4)</f>
        <v>4</v>
      </c>
      <c r="BA3" s="539">
        <f>IF(ISNUMBER(System!$C4),PlotData!X4+ Momente!$E$2*$AF$1*X3,PlotData!$CB$4)</f>
        <v>4</v>
      </c>
      <c r="BB3" s="540">
        <f>IF(ISNUMBER(System!$C4),PlotData!Y4+ Momente!$E$2*$AF$1*Y3,PlotData!$CB$4)</f>
        <v>4</v>
      </c>
      <c r="BC3" s="541">
        <f>IF(ISNUMBER(System!$C4),PlotData!Y4, PlotData!CB$4)</f>
        <v>4</v>
      </c>
      <c r="BD3" s="539">
        <f>IF(ISNUMBER(System!$C4),PlotData!O4, PlotData!$CB$4)</f>
        <v>4</v>
      </c>
      <c r="BE3" s="540">
        <f>IF(ISNUMBER(System!$C4), AR3,PlotData!$CB$4)</f>
        <v>4</v>
      </c>
      <c r="BG3" s="423" t="s">
        <v>171</v>
      </c>
      <c r="BH3" s="473">
        <f>PlotM!$AT$1</f>
        <v>1</v>
      </c>
      <c r="BI3" s="502"/>
    </row>
    <row r="4" spans="1:61" x14ac:dyDescent="0.35">
      <c r="A4" s="503">
        <v>2</v>
      </c>
      <c r="B4" s="501">
        <v>0</v>
      </c>
      <c r="C4" s="473">
        <v>0</v>
      </c>
      <c r="D4" s="473">
        <v>0</v>
      </c>
      <c r="E4" s="473">
        <v>0</v>
      </c>
      <c r="F4" s="473">
        <v>0</v>
      </c>
      <c r="G4" s="473">
        <v>0</v>
      </c>
      <c r="H4" s="473">
        <v>0</v>
      </c>
      <c r="I4" s="473">
        <v>0</v>
      </c>
      <c r="J4" s="473">
        <v>0</v>
      </c>
      <c r="K4" s="473">
        <v>0</v>
      </c>
      <c r="L4" s="502">
        <v>0</v>
      </c>
      <c r="N4" s="503">
        <v>2</v>
      </c>
      <c r="O4" s="501">
        <v>0</v>
      </c>
      <c r="P4" s="473">
        <v>0</v>
      </c>
      <c r="Q4" s="473">
        <v>0</v>
      </c>
      <c r="R4" s="473">
        <v>0</v>
      </c>
      <c r="S4" s="473">
        <v>0</v>
      </c>
      <c r="T4" s="473">
        <v>0</v>
      </c>
      <c r="U4" s="473">
        <v>0</v>
      </c>
      <c r="V4" s="473">
        <v>0</v>
      </c>
      <c r="W4" s="473">
        <v>0</v>
      </c>
      <c r="X4" s="473">
        <v>0</v>
      </c>
      <c r="Y4" s="502">
        <v>0</v>
      </c>
      <c r="AA4" s="504">
        <v>2</v>
      </c>
      <c r="AB4" s="501">
        <f>IF(ISNUMBER(System!$C5),PlotData!B5+Momente!$E$2* $AF$1*B4,PlotData!$CB$3)</f>
        <v>-7</v>
      </c>
      <c r="AC4" s="473">
        <f>IF(ISNUMBER(System!$C5),PlotData!C5+ Momente!$E$2*$AF$1*C4,PlotData!$CB$3)</f>
        <v>-6.4</v>
      </c>
      <c r="AD4" s="473">
        <f>IF(ISNUMBER(System!$C5),PlotData!D5+ Momente!$E$2*$AF$1*D4,PlotData!$CB$3)</f>
        <v>-5.8000000000000007</v>
      </c>
      <c r="AE4" s="473">
        <f>IF(ISNUMBER(System!$C5),PlotData!E5+Momente!$E$2* $AF$1*E4,PlotData!$CB$3)</f>
        <v>-5.2000000000000011</v>
      </c>
      <c r="AF4" s="473">
        <f>IF(ISNUMBER(System!$C5),PlotData!F5+Momente!$E$2* $AF$1*F4,PlotData!$CB$3)</f>
        <v>-4.6000000000000014</v>
      </c>
      <c r="AG4" s="473">
        <f>IF(ISNUMBER(System!$C5),PlotData!G5+ Momente!$E$2*$AF$1*G4,PlotData!$CB$3)</f>
        <v>-4.0000000000000018</v>
      </c>
      <c r="AH4" s="473">
        <f>IF(ISNUMBER(System!$C5),PlotData!H5+ Momente!$E$2*$AF$1*H4,PlotData!$CB$3)</f>
        <v>-3.4000000000000017</v>
      </c>
      <c r="AI4" s="473">
        <f>IF(ISNUMBER(System!$C5),PlotData!I5+ Momente!$E$2*$AF$1*I4,PlotData!$CB$3)</f>
        <v>-2.8000000000000016</v>
      </c>
      <c r="AJ4" s="473">
        <f>IF(ISNUMBER(System!$C5),PlotData!J5+ Momente!$E$2*$AF$1*J4,PlotData!$CB$3)</f>
        <v>-2.2000000000000015</v>
      </c>
      <c r="AK4" s="473">
        <f>IF(ISNUMBER(System!$C5),PlotData!K5+ Momente!$E$2*$AF$1*K4,PlotData!$CB$3)</f>
        <v>-1.6000000000000014</v>
      </c>
      <c r="AL4" s="502">
        <f>IF(ISNUMBER(System!$C5),PlotData!L5+Momente!$E$2* $AF$1*L4,PlotData!$CB$3)</f>
        <v>-1.0000000000000013</v>
      </c>
      <c r="AM4" s="501">
        <f>IF(ISNUMBER(System!$C5),PlotData!L5,PlotData!$CB$3)</f>
        <v>-1.0000000000000013</v>
      </c>
      <c r="AN4" s="473">
        <f>IF(ISNUMBER(System!$C5),PlotData!B5,PlotData!$CB$3)</f>
        <v>-7</v>
      </c>
      <c r="AO4" s="390">
        <f>IF(ISNUMBER(System!$C5),AB4,PlotData!$CB$3)</f>
        <v>-7</v>
      </c>
      <c r="AQ4" s="504">
        <v>2</v>
      </c>
      <c r="AR4" s="501">
        <f>IF(ISNUMBER(System!$C5),PlotData!O5+ Momente!$E$2*$AF$1*O4,PlotData!$CB$4)</f>
        <v>4</v>
      </c>
      <c r="AS4" s="473">
        <f>IF(ISNUMBER(System!$C5),PlotData!P5+Momente!$E$2* $AF$1*P4,PlotData!$CB$4)</f>
        <v>4</v>
      </c>
      <c r="AT4" s="473">
        <f>IF(ISNUMBER(System!$C5),PlotData!Q5+ Momente!$E$2*$AF$1*Q4,PlotData!$CB$4)</f>
        <v>4</v>
      </c>
      <c r="AU4" s="473">
        <f>IF(ISNUMBER(System!$C5),PlotData!R5+Momente!$E$2* $AF$1*R4,PlotData!$CB$4)</f>
        <v>4</v>
      </c>
      <c r="AV4" s="473">
        <f>IF(ISNUMBER(System!$C5),PlotData!S5+ Momente!$E$2*$AF$1*S4,PlotData!$CB$4)</f>
        <v>4</v>
      </c>
      <c r="AW4" s="473">
        <f>IF(ISNUMBER(System!$C5),PlotData!T5+ Momente!$E$2*$AF$1*T4,PlotData!$CB$4)</f>
        <v>4</v>
      </c>
      <c r="AX4" s="473">
        <f>IF(ISNUMBER(System!$C5),PlotData!U5+ Momente!$E$2*$AF$1*U4,PlotData!$CB$4)</f>
        <v>4</v>
      </c>
      <c r="AY4" s="473">
        <f>IF(ISNUMBER(System!$C5),PlotData!V5+ Momente!$E$2*$AF$1*V4,PlotData!$CB$4)</f>
        <v>4</v>
      </c>
      <c r="AZ4" s="473">
        <f>IF(ISNUMBER(System!$C5),PlotData!W5+ Momente!$E$2*$AF$1*W4,PlotData!$CB$4)</f>
        <v>4</v>
      </c>
      <c r="BA4" s="473">
        <f>IF(ISNUMBER(System!$C5),PlotData!X5+ Momente!$E$2*$AF$1*X4,PlotData!$CB$4)</f>
        <v>4</v>
      </c>
      <c r="BB4" s="502">
        <f>IF(ISNUMBER(System!$C5),PlotData!Y5+ Momente!$E$2*$AF$1*Y4,PlotData!$CB$4)</f>
        <v>4</v>
      </c>
      <c r="BC4" s="542">
        <f>IF(ISNUMBER(System!$C5),PlotData!Y5, PlotData!CB$4)</f>
        <v>4</v>
      </c>
      <c r="BD4" s="473">
        <f>IF(ISNUMBER(System!$C5),PlotData!O5, PlotData!$CB$4)</f>
        <v>4</v>
      </c>
      <c r="BE4" s="502">
        <f>IF(ISNUMBER(System!$C5), AR4,PlotData!$CB$4)</f>
        <v>4</v>
      </c>
      <c r="BG4" s="423" t="s">
        <v>122</v>
      </c>
      <c r="BH4" s="473">
        <f>BH5 * PlotM!$AX$1</f>
        <v>12.09212888136695</v>
      </c>
      <c r="BI4" s="502"/>
    </row>
    <row r="5" spans="1:61" x14ac:dyDescent="0.35">
      <c r="A5" s="503">
        <v>3</v>
      </c>
      <c r="B5" s="501">
        <v>0</v>
      </c>
      <c r="C5" s="473">
        <v>0</v>
      </c>
      <c r="D5" s="473">
        <v>0</v>
      </c>
      <c r="E5" s="473">
        <v>0</v>
      </c>
      <c r="F5" s="473">
        <v>0</v>
      </c>
      <c r="G5" s="473">
        <v>0</v>
      </c>
      <c r="H5" s="473">
        <v>0</v>
      </c>
      <c r="I5" s="473">
        <v>0</v>
      </c>
      <c r="J5" s="473">
        <v>0</v>
      </c>
      <c r="K5" s="473">
        <v>0</v>
      </c>
      <c r="L5" s="502">
        <v>0</v>
      </c>
      <c r="N5" s="503">
        <v>3</v>
      </c>
      <c r="O5" s="501">
        <v>0</v>
      </c>
      <c r="P5" s="473">
        <v>0</v>
      </c>
      <c r="Q5" s="473">
        <v>0</v>
      </c>
      <c r="R5" s="473">
        <v>0</v>
      </c>
      <c r="S5" s="473">
        <v>0</v>
      </c>
      <c r="T5" s="473">
        <v>0</v>
      </c>
      <c r="U5" s="473">
        <v>0</v>
      </c>
      <c r="V5" s="473">
        <v>0</v>
      </c>
      <c r="W5" s="473">
        <v>0</v>
      </c>
      <c r="X5" s="473">
        <v>0</v>
      </c>
      <c r="Y5" s="502">
        <v>0</v>
      </c>
      <c r="AA5" s="504">
        <v>3</v>
      </c>
      <c r="AB5" s="501">
        <f>IF(ISNUMBER(System!$C6),PlotData!B6+Momente!$E$2* $AF$1*B5,PlotData!$CB$3)</f>
        <v>-7</v>
      </c>
      <c r="AC5" s="473">
        <f>IF(ISNUMBER(System!$C6),PlotData!C6+ Momente!$E$2*$AF$1*C5,PlotData!$CB$3)</f>
        <v>-7</v>
      </c>
      <c r="AD5" s="473">
        <f>IF(ISNUMBER(System!$C6),PlotData!D6+ Momente!$E$2*$AF$1*D5,PlotData!$CB$3)</f>
        <v>-7</v>
      </c>
      <c r="AE5" s="473">
        <f>IF(ISNUMBER(System!$C6),PlotData!E6+Momente!$E$2* $AF$1*E5,PlotData!$CB$3)</f>
        <v>-7</v>
      </c>
      <c r="AF5" s="473">
        <f>IF(ISNUMBER(System!$C6),PlotData!F6+Momente!$E$2* $AF$1*F5,PlotData!$CB$3)</f>
        <v>-7</v>
      </c>
      <c r="AG5" s="473">
        <f>IF(ISNUMBER(System!$C6),PlotData!G6+ Momente!$E$2*$AF$1*G5,PlotData!$CB$3)</f>
        <v>-7</v>
      </c>
      <c r="AH5" s="473">
        <f>IF(ISNUMBER(System!$C6),PlotData!H6+ Momente!$E$2*$AF$1*H5,PlotData!$CB$3)</f>
        <v>-7</v>
      </c>
      <c r="AI5" s="473">
        <f>IF(ISNUMBER(System!$C6),PlotData!I6+ Momente!$E$2*$AF$1*I5,PlotData!$CB$3)</f>
        <v>-7</v>
      </c>
      <c r="AJ5" s="473">
        <f>IF(ISNUMBER(System!$C6),PlotData!J6+ Momente!$E$2*$AF$1*J5,PlotData!$CB$3)</f>
        <v>-7</v>
      </c>
      <c r="AK5" s="473">
        <f>IF(ISNUMBER(System!$C6),PlotData!K6+ Momente!$E$2*$AF$1*K5,PlotData!$CB$3)</f>
        <v>-7</v>
      </c>
      <c r="AL5" s="502">
        <f>IF(ISNUMBER(System!$C6),PlotData!L6+Momente!$E$2* $AF$1*L5,PlotData!$CB$3)</f>
        <v>-7</v>
      </c>
      <c r="AM5" s="501">
        <f>IF(ISNUMBER(System!$C6),PlotData!L6,PlotData!$CB$3)</f>
        <v>-7</v>
      </c>
      <c r="AN5" s="473">
        <f>IF(ISNUMBER(System!$C6),PlotData!B6,PlotData!$CB$3)</f>
        <v>-7</v>
      </c>
      <c r="AO5" s="390">
        <f>IF(ISNUMBER(System!$C6),AB5,PlotData!$CB$3)</f>
        <v>-7</v>
      </c>
      <c r="AQ5" s="504">
        <v>3</v>
      </c>
      <c r="AR5" s="501">
        <f>IF(ISNUMBER(System!$C6),PlotData!O6+ Momente!$E$2*$AF$1*O5,PlotData!$CB$4)</f>
        <v>4</v>
      </c>
      <c r="AS5" s="473">
        <f>IF(ISNUMBER(System!$C6),PlotData!P6+Momente!$E$2* $AF$1*P5,PlotData!$CB$4)</f>
        <v>3.4</v>
      </c>
      <c r="AT5" s="473">
        <f>IF(ISNUMBER(System!$C6),PlotData!Q6+ Momente!$E$2*$AF$1*Q5,PlotData!$CB$4)</f>
        <v>2.8</v>
      </c>
      <c r="AU5" s="473">
        <f>IF(ISNUMBER(System!$C6),PlotData!R6+Momente!$E$2* $AF$1*R5,PlotData!$CB$4)</f>
        <v>2.1999999999999997</v>
      </c>
      <c r="AV5" s="473">
        <f>IF(ISNUMBER(System!$C6),PlotData!S6+ Momente!$E$2*$AF$1*S5,PlotData!$CB$4)</f>
        <v>1.5999999999999996</v>
      </c>
      <c r="AW5" s="473">
        <f>IF(ISNUMBER(System!$C6),PlotData!T6+ Momente!$E$2*$AF$1*T5,PlotData!$CB$4)</f>
        <v>0.99999999999999956</v>
      </c>
      <c r="AX5" s="473">
        <f>IF(ISNUMBER(System!$C6),PlotData!U6+ Momente!$E$2*$AF$1*U5,PlotData!$CB$4)</f>
        <v>0.39999999999999947</v>
      </c>
      <c r="AY5" s="473">
        <f>IF(ISNUMBER(System!$C6),PlotData!V6+ Momente!$E$2*$AF$1*V5,PlotData!$CB$4)</f>
        <v>-0.20000000000000062</v>
      </c>
      <c r="AZ5" s="473">
        <f>IF(ISNUMBER(System!$C6),PlotData!W6+ Momente!$E$2*$AF$1*W5,PlotData!$CB$4)</f>
        <v>-0.80000000000000071</v>
      </c>
      <c r="BA5" s="473">
        <f>IF(ISNUMBER(System!$C6),PlotData!X6+ Momente!$E$2*$AF$1*X5,PlotData!$CB$4)</f>
        <v>-1.4000000000000008</v>
      </c>
      <c r="BB5" s="502">
        <f>IF(ISNUMBER(System!$C6),PlotData!Y6+ Momente!$E$2*$AF$1*Y5,PlotData!$CB$4)</f>
        <v>-2.0000000000000009</v>
      </c>
      <c r="BC5" s="542">
        <f>IF(ISNUMBER(System!$C6),PlotData!Y6, PlotData!CB$4)</f>
        <v>-2.0000000000000009</v>
      </c>
      <c r="BD5" s="473">
        <f>IF(ISNUMBER(System!$C6),PlotData!O6, PlotData!$CB$4)</f>
        <v>4</v>
      </c>
      <c r="BE5" s="502">
        <f>IF(ISNUMBER(System!$C6), AR5,PlotData!$CB$4)</f>
        <v>4</v>
      </c>
      <c r="BG5" s="423" t="s">
        <v>172</v>
      </c>
      <c r="BH5" s="473">
        <f>1/Momente!$G$2</f>
        <v>1</v>
      </c>
      <c r="BI5" s="502"/>
    </row>
    <row r="6" spans="1:61" x14ac:dyDescent="0.35">
      <c r="A6" s="503">
        <v>4</v>
      </c>
      <c r="B6" s="501">
        <v>0</v>
      </c>
      <c r="C6" s="473">
        <v>0</v>
      </c>
      <c r="D6" s="473">
        <v>0</v>
      </c>
      <c r="E6" s="473">
        <v>0</v>
      </c>
      <c r="F6" s="473">
        <v>0</v>
      </c>
      <c r="G6" s="473">
        <v>0</v>
      </c>
      <c r="H6" s="473">
        <v>0</v>
      </c>
      <c r="I6" s="473">
        <v>0</v>
      </c>
      <c r="J6" s="473">
        <v>0</v>
      </c>
      <c r="K6" s="473">
        <v>0</v>
      </c>
      <c r="L6" s="502">
        <v>0</v>
      </c>
      <c r="N6" s="503">
        <v>4</v>
      </c>
      <c r="O6" s="501">
        <v>0</v>
      </c>
      <c r="P6" s="473">
        <v>0</v>
      </c>
      <c r="Q6" s="473">
        <v>0</v>
      </c>
      <c r="R6" s="473">
        <v>0</v>
      </c>
      <c r="S6" s="473">
        <v>0</v>
      </c>
      <c r="T6" s="473">
        <v>0</v>
      </c>
      <c r="U6" s="473">
        <v>0</v>
      </c>
      <c r="V6" s="473">
        <v>0</v>
      </c>
      <c r="W6" s="473">
        <v>0</v>
      </c>
      <c r="X6" s="473">
        <v>0</v>
      </c>
      <c r="Y6" s="502">
        <v>0</v>
      </c>
      <c r="AA6" s="504">
        <v>4</v>
      </c>
      <c r="AB6" s="501">
        <f>IF(ISNUMBER(System!$C7),PlotData!B7+Momente!$E$2* $AF$1*B6,PlotData!$CB$3)</f>
        <v>-1</v>
      </c>
      <c r="AC6" s="473">
        <f>IF(ISNUMBER(System!$C7),PlotData!C7+ Momente!$E$2*$AF$1*C6,PlotData!$CB$3)</f>
        <v>-1</v>
      </c>
      <c r="AD6" s="473">
        <f>IF(ISNUMBER(System!$C7),PlotData!D7+ Momente!$E$2*$AF$1*D6,PlotData!$CB$3)</f>
        <v>-1</v>
      </c>
      <c r="AE6" s="473">
        <f>IF(ISNUMBER(System!$C7),PlotData!E7+Momente!$E$2* $AF$1*E6,PlotData!$CB$3)</f>
        <v>-1</v>
      </c>
      <c r="AF6" s="473">
        <f>IF(ISNUMBER(System!$C7),PlotData!F7+Momente!$E$2* $AF$1*F6,PlotData!$CB$3)</f>
        <v>-1</v>
      </c>
      <c r="AG6" s="473">
        <f>IF(ISNUMBER(System!$C7),PlotData!G7+ Momente!$E$2*$AF$1*G6,PlotData!$CB$3)</f>
        <v>-1</v>
      </c>
      <c r="AH6" s="473">
        <f>IF(ISNUMBER(System!$C7),PlotData!H7+ Momente!$E$2*$AF$1*H6,PlotData!$CB$3)</f>
        <v>-1</v>
      </c>
      <c r="AI6" s="473">
        <f>IF(ISNUMBER(System!$C7),PlotData!I7+ Momente!$E$2*$AF$1*I6,PlotData!$CB$3)</f>
        <v>-1</v>
      </c>
      <c r="AJ6" s="473">
        <f>IF(ISNUMBER(System!$C7),PlotData!J7+ Momente!$E$2*$AF$1*J6,PlotData!$CB$3)</f>
        <v>-1</v>
      </c>
      <c r="AK6" s="473">
        <f>IF(ISNUMBER(System!$C7),PlotData!K7+ Momente!$E$2*$AF$1*K6,PlotData!$CB$3)</f>
        <v>-1</v>
      </c>
      <c r="AL6" s="502">
        <f>IF(ISNUMBER(System!$C7),PlotData!L7+Momente!$E$2* $AF$1*L6,PlotData!$CB$3)</f>
        <v>-1</v>
      </c>
      <c r="AM6" s="501">
        <f>IF(ISNUMBER(System!$C7),PlotData!L7,PlotData!$CB$3)</f>
        <v>-1</v>
      </c>
      <c r="AN6" s="473">
        <f>IF(ISNUMBER(System!$C7),PlotData!B7,PlotData!$CB$3)</f>
        <v>-1</v>
      </c>
      <c r="AO6" s="390">
        <f>IF(ISNUMBER(System!$C7),AB6,PlotData!$CB$3)</f>
        <v>-1</v>
      </c>
      <c r="AQ6" s="504">
        <v>4</v>
      </c>
      <c r="AR6" s="501">
        <f>IF(ISNUMBER(System!$C7),PlotData!O7+ Momente!$E$2*$AF$1*O6,PlotData!$CB$4)</f>
        <v>4</v>
      </c>
      <c r="AS6" s="473">
        <f>IF(ISNUMBER(System!$C7),PlotData!P7+Momente!$E$2* $AF$1*P6,PlotData!$CB$4)</f>
        <v>3.4</v>
      </c>
      <c r="AT6" s="473">
        <f>IF(ISNUMBER(System!$C7),PlotData!Q7+ Momente!$E$2*$AF$1*Q6,PlotData!$CB$4)</f>
        <v>2.8</v>
      </c>
      <c r="AU6" s="473">
        <f>IF(ISNUMBER(System!$C7),PlotData!R7+Momente!$E$2* $AF$1*R6,PlotData!$CB$4)</f>
        <v>2.1999999999999997</v>
      </c>
      <c r="AV6" s="473">
        <f>IF(ISNUMBER(System!$C7),PlotData!S7+ Momente!$E$2*$AF$1*S6,PlotData!$CB$4)</f>
        <v>1.5999999999999996</v>
      </c>
      <c r="AW6" s="473">
        <f>IF(ISNUMBER(System!$C7),PlotData!T7+ Momente!$E$2*$AF$1*T6,PlotData!$CB$4)</f>
        <v>0.99999999999999956</v>
      </c>
      <c r="AX6" s="473">
        <f>IF(ISNUMBER(System!$C7),PlotData!U7+ Momente!$E$2*$AF$1*U6,PlotData!$CB$4)</f>
        <v>0.39999999999999947</v>
      </c>
      <c r="AY6" s="473">
        <f>IF(ISNUMBER(System!$C7),PlotData!V7+ Momente!$E$2*$AF$1*V6,PlotData!$CB$4)</f>
        <v>-0.20000000000000062</v>
      </c>
      <c r="AZ6" s="473">
        <f>IF(ISNUMBER(System!$C7),PlotData!W7+ Momente!$E$2*$AF$1*W6,PlotData!$CB$4)</f>
        <v>-0.80000000000000071</v>
      </c>
      <c r="BA6" s="473">
        <f>IF(ISNUMBER(System!$C7),PlotData!X7+ Momente!$E$2*$AF$1*X6,PlotData!$CB$4)</f>
        <v>-1.4000000000000008</v>
      </c>
      <c r="BB6" s="502">
        <f>IF(ISNUMBER(System!$C7),PlotData!Y7+ Momente!$E$2*$AF$1*Y6,PlotData!$CB$4)</f>
        <v>-2.0000000000000009</v>
      </c>
      <c r="BC6" s="542">
        <f>IF(ISNUMBER(System!$C7),PlotData!Y7, PlotData!CB$4)</f>
        <v>-2.0000000000000009</v>
      </c>
      <c r="BD6" s="473">
        <f>IF(ISNUMBER(System!$C7),PlotData!O7, PlotData!$CB$4)</f>
        <v>4</v>
      </c>
      <c r="BE6" s="502">
        <f>IF(ISNUMBER(System!$C7), AR6,PlotData!$CB$4)</f>
        <v>4</v>
      </c>
      <c r="BG6" s="423" t="s">
        <v>173</v>
      </c>
      <c r="BH6" s="473">
        <f>BH2-BH4</f>
        <v>-14.448691859177892</v>
      </c>
      <c r="BI6" s="502">
        <f>BH3+BH4</f>
        <v>13.09212888136695</v>
      </c>
    </row>
    <row r="7" spans="1:61" x14ac:dyDescent="0.35">
      <c r="A7" s="503">
        <v>5</v>
      </c>
      <c r="B7" s="501">
        <v>-534.64142432772303</v>
      </c>
      <c r="C7" s="473">
        <v>-427.71313946217839</v>
      </c>
      <c r="D7" s="473">
        <v>-320.78485459663381</v>
      </c>
      <c r="E7" s="473">
        <v>-213.85656973108917</v>
      </c>
      <c r="F7" s="473">
        <v>-106.92828486554458</v>
      </c>
      <c r="G7" s="473">
        <v>0</v>
      </c>
      <c r="H7" s="473">
        <v>106.92828486554458</v>
      </c>
      <c r="I7" s="473">
        <v>213.85656973108917</v>
      </c>
      <c r="J7" s="473">
        <v>320.78485459663381</v>
      </c>
      <c r="K7" s="473">
        <v>427.71313946217833</v>
      </c>
      <c r="L7" s="502">
        <v>534.64142432772292</v>
      </c>
      <c r="N7" s="503">
        <v>5</v>
      </c>
      <c r="O7" s="501">
        <v>445.53452027310254</v>
      </c>
      <c r="P7" s="473">
        <v>356.427616218482</v>
      </c>
      <c r="Q7" s="473">
        <v>267.32071216386151</v>
      </c>
      <c r="R7" s="473">
        <v>178.21380810924097</v>
      </c>
      <c r="S7" s="473">
        <v>89.106904054620486</v>
      </c>
      <c r="T7" s="473">
        <v>0</v>
      </c>
      <c r="U7" s="473">
        <v>-89.106904054620486</v>
      </c>
      <c r="V7" s="473">
        <v>-178.21380810924097</v>
      </c>
      <c r="W7" s="473">
        <v>-267.32071216386151</v>
      </c>
      <c r="X7" s="473">
        <v>-356.42761621848194</v>
      </c>
      <c r="Y7" s="502">
        <v>-445.53452027310249</v>
      </c>
      <c r="AA7" s="504">
        <v>5</v>
      </c>
      <c r="AB7" s="501">
        <f>IF(ISNUMBER(System!$C8),PlotData!B8+Momente!$E$2* $AF$1*B7,PlotData!$CB$3)</f>
        <v>6.7131259556218827</v>
      </c>
      <c r="AC7" s="473">
        <f>IF(ISNUMBER(System!$C8),PlotData!C8+ Momente!$E$2*$AF$1*C7,PlotData!$CB$3)</f>
        <v>6.8705007644975069</v>
      </c>
      <c r="AD7" s="473">
        <f>IF(ISNUMBER(System!$C8),PlotData!D8+ Momente!$E$2*$AF$1*D7,PlotData!$CB$3)</f>
        <v>7.0278755733731302</v>
      </c>
      <c r="AE7" s="473">
        <f>IF(ISNUMBER(System!$C8),PlotData!E8+Momente!$E$2* $AF$1*E7,PlotData!$CB$3)</f>
        <v>7.1852503822487535</v>
      </c>
      <c r="AF7" s="473">
        <f>IF(ISNUMBER(System!$C8),PlotData!F8+Momente!$E$2* $AF$1*F7,PlotData!$CB$3)</f>
        <v>7.3426251911243767</v>
      </c>
      <c r="AG7" s="473">
        <f>IF(ISNUMBER(System!$C8),PlotData!G8+ Momente!$E$2*$AF$1*G7,PlotData!$CB$3)</f>
        <v>7.5</v>
      </c>
      <c r="AH7" s="473">
        <f>IF(ISNUMBER(System!$C8),PlotData!H8+ Momente!$E$2*$AF$1*H7,PlotData!$CB$3)</f>
        <v>7.6573748088756233</v>
      </c>
      <c r="AI7" s="473">
        <f>IF(ISNUMBER(System!$C8),PlotData!I8+ Momente!$E$2*$AF$1*I7,PlotData!$CB$3)</f>
        <v>7.8147496177512465</v>
      </c>
      <c r="AJ7" s="473">
        <f>IF(ISNUMBER(System!$C8),PlotData!J8+ Momente!$E$2*$AF$1*J7,PlotData!$CB$3)</f>
        <v>7.9721244266268698</v>
      </c>
      <c r="AK7" s="473">
        <f>IF(ISNUMBER(System!$C8),PlotData!K8+ Momente!$E$2*$AF$1*K7,PlotData!$CB$3)</f>
        <v>8.1294992355024931</v>
      </c>
      <c r="AL7" s="502">
        <f>IF(ISNUMBER(System!$C8),PlotData!L8+Momente!$E$2* $AF$1*L7,PlotData!$CB$3)</f>
        <v>8.2868740443781164</v>
      </c>
      <c r="AM7" s="501">
        <f>IF(ISNUMBER(System!$C8),PlotData!L8,PlotData!$CB$3)</f>
        <v>5</v>
      </c>
      <c r="AN7" s="473">
        <f>IF(ISNUMBER(System!$C8),PlotData!B8,PlotData!$CB$3)</f>
        <v>10</v>
      </c>
      <c r="AO7" s="390">
        <f>IF(ISNUMBER(System!$C8),AB7,PlotData!$CB$3)</f>
        <v>6.7131259556218827</v>
      </c>
      <c r="AQ7" s="504">
        <v>5</v>
      </c>
      <c r="AR7" s="501">
        <f>IF(ISNUMBER(System!$C8),PlotData!O8+ Momente!$E$2*$AF$1*O7,PlotData!$CB$4)</f>
        <v>6.7390617036484315</v>
      </c>
      <c r="AS7" s="473">
        <f>IF(ISNUMBER(System!$C8),PlotData!P8+Momente!$E$2* $AF$1*P7,PlotData!$CB$4)</f>
        <v>5.5912493629187443</v>
      </c>
      <c r="AT7" s="473">
        <f>IF(ISNUMBER(System!$C8),PlotData!Q8+ Momente!$E$2*$AF$1*Q7,PlotData!$CB$4)</f>
        <v>4.4434370221890589</v>
      </c>
      <c r="AU7" s="473">
        <f>IF(ISNUMBER(System!$C8),PlotData!R8+Momente!$E$2* $AF$1*R7,PlotData!$CB$4)</f>
        <v>3.2956246814593717</v>
      </c>
      <c r="AV7" s="473">
        <f>IF(ISNUMBER(System!$C8),PlotData!S8+ Momente!$E$2*$AF$1*S7,PlotData!$CB$4)</f>
        <v>2.1478123407296859</v>
      </c>
      <c r="AW7" s="473">
        <f>IF(ISNUMBER(System!$C8),PlotData!T8+ Momente!$E$2*$AF$1*T7,PlotData!$CB$4)</f>
        <v>0.99999999999999956</v>
      </c>
      <c r="AX7" s="473">
        <f>IF(ISNUMBER(System!$C8),PlotData!U8+ Momente!$E$2*$AF$1*U7,PlotData!$CB$4)</f>
        <v>-0.14781234072968663</v>
      </c>
      <c r="AY7" s="473">
        <f>IF(ISNUMBER(System!$C8),PlotData!V8+ Momente!$E$2*$AF$1*V7,PlotData!$CB$4)</f>
        <v>-1.2956246814593728</v>
      </c>
      <c r="AZ7" s="473">
        <f>IF(ISNUMBER(System!$C8),PlotData!W8+ Momente!$E$2*$AF$1*W7,PlotData!$CB$4)</f>
        <v>-2.4434370221890593</v>
      </c>
      <c r="BA7" s="473">
        <f>IF(ISNUMBER(System!$C8),PlotData!X8+ Momente!$E$2*$AF$1*X7,PlotData!$CB$4)</f>
        <v>-3.5912493629187452</v>
      </c>
      <c r="BB7" s="502">
        <f>IF(ISNUMBER(System!$C8),PlotData!Y8+ Momente!$E$2*$AF$1*Y7,PlotData!$CB$4)</f>
        <v>-4.7390617036484315</v>
      </c>
      <c r="BC7" s="542">
        <f>IF(ISNUMBER(System!$C8),PlotData!Y8, PlotData!CB$4)</f>
        <v>-2.0000000000000009</v>
      </c>
      <c r="BD7" s="473">
        <f>IF(ISNUMBER(System!$C8),PlotData!O8, PlotData!$CB$4)</f>
        <v>4</v>
      </c>
      <c r="BE7" s="502">
        <f>IF(ISNUMBER(System!$C8), AR7,PlotData!$CB$4)</f>
        <v>6.7390617036484315</v>
      </c>
      <c r="BG7" s="423" t="s">
        <v>174</v>
      </c>
      <c r="BH7" s="473">
        <f>BH2+BH4</f>
        <v>9.735565903556008</v>
      </c>
      <c r="BI7" s="502">
        <f>BH3+BH4</f>
        <v>13.09212888136695</v>
      </c>
    </row>
    <row r="8" spans="1:61" x14ac:dyDescent="0.35">
      <c r="A8" s="503">
        <v>6</v>
      </c>
      <c r="B8" s="501">
        <v>0</v>
      </c>
      <c r="C8" s="473">
        <v>0</v>
      </c>
      <c r="D8" s="473">
        <v>0</v>
      </c>
      <c r="E8" s="473">
        <v>0</v>
      </c>
      <c r="F8" s="473">
        <v>0</v>
      </c>
      <c r="G8" s="473">
        <v>0</v>
      </c>
      <c r="H8" s="473">
        <v>0</v>
      </c>
      <c r="I8" s="473">
        <v>0</v>
      </c>
      <c r="J8" s="473">
        <v>0</v>
      </c>
      <c r="K8" s="473">
        <v>0</v>
      </c>
      <c r="L8" s="502">
        <v>0</v>
      </c>
      <c r="N8" s="503">
        <v>6</v>
      </c>
      <c r="O8" s="501">
        <v>0</v>
      </c>
      <c r="P8" s="473">
        <v>0</v>
      </c>
      <c r="Q8" s="473">
        <v>0</v>
      </c>
      <c r="R8" s="473">
        <v>0</v>
      </c>
      <c r="S8" s="473">
        <v>0</v>
      </c>
      <c r="T8" s="473">
        <v>0</v>
      </c>
      <c r="U8" s="473">
        <v>0</v>
      </c>
      <c r="V8" s="473">
        <v>0</v>
      </c>
      <c r="W8" s="473">
        <v>0</v>
      </c>
      <c r="X8" s="473">
        <v>0</v>
      </c>
      <c r="Y8" s="502">
        <v>0</v>
      </c>
      <c r="AA8" s="504">
        <v>6</v>
      </c>
      <c r="AB8" s="501">
        <f>IF(ISNUMBER(System!$C9),PlotData!B9+Momente!$E$2* $AF$1*B8,PlotData!$CB$3)</f>
        <v>-13</v>
      </c>
      <c r="AC8" s="473">
        <f>IF(ISNUMBER(System!$C9),PlotData!C9+ Momente!$E$2*$AF$1*C8,PlotData!$CB$3)</f>
        <v>-12.4</v>
      </c>
      <c r="AD8" s="473">
        <f>IF(ISNUMBER(System!$C9),PlotData!D9+ Momente!$E$2*$AF$1*D8,PlotData!$CB$3)</f>
        <v>-11.8</v>
      </c>
      <c r="AE8" s="473">
        <f>IF(ISNUMBER(System!$C9),PlotData!E9+Momente!$E$2* $AF$1*E8,PlotData!$CB$3)</f>
        <v>-11.200000000000001</v>
      </c>
      <c r="AF8" s="473">
        <f>IF(ISNUMBER(System!$C9),PlotData!F9+Momente!$E$2* $AF$1*F8,PlotData!$CB$3)</f>
        <v>-10.600000000000001</v>
      </c>
      <c r="AG8" s="473">
        <f>IF(ISNUMBER(System!$C9),PlotData!G9+ Momente!$E$2*$AF$1*G8,PlotData!$CB$3)</f>
        <v>-10.000000000000002</v>
      </c>
      <c r="AH8" s="473">
        <f>IF(ISNUMBER(System!$C9),PlotData!H9+ Momente!$E$2*$AF$1*H8,PlotData!$CB$3)</f>
        <v>-9.4000000000000021</v>
      </c>
      <c r="AI8" s="473">
        <f>IF(ISNUMBER(System!$C9),PlotData!I9+ Momente!$E$2*$AF$1*I8,PlotData!$CB$3)</f>
        <v>-8.8000000000000025</v>
      </c>
      <c r="AJ8" s="473">
        <f>IF(ISNUMBER(System!$C9),PlotData!J9+ Momente!$E$2*$AF$1*J8,PlotData!$CB$3)</f>
        <v>-8.2000000000000028</v>
      </c>
      <c r="AK8" s="473">
        <f>IF(ISNUMBER(System!$C9),PlotData!K9+ Momente!$E$2*$AF$1*K8,PlotData!$CB$3)</f>
        <v>-7.6000000000000032</v>
      </c>
      <c r="AL8" s="502">
        <f>IF(ISNUMBER(System!$C9),PlotData!L9+Momente!$E$2* $AF$1*L8,PlotData!$CB$3)</f>
        <v>-7.0000000000000036</v>
      </c>
      <c r="AM8" s="501">
        <f>IF(ISNUMBER(System!$C9),PlotData!L9,PlotData!$CB$3)</f>
        <v>-7.0000000000000036</v>
      </c>
      <c r="AN8" s="473">
        <f>IF(ISNUMBER(System!$C9),PlotData!B9,PlotData!$CB$3)</f>
        <v>-13</v>
      </c>
      <c r="AO8" s="390">
        <f>IF(ISNUMBER(System!$C9),AB8,PlotData!$CB$3)</f>
        <v>-13</v>
      </c>
      <c r="AQ8" s="504">
        <v>6</v>
      </c>
      <c r="AR8" s="501">
        <f>IF(ISNUMBER(System!$C9),PlotData!O9+ Momente!$E$2*$AF$1*O8,PlotData!$CB$4)</f>
        <v>4</v>
      </c>
      <c r="AS8" s="473">
        <f>IF(ISNUMBER(System!$C9),PlotData!P9+Momente!$E$2* $AF$1*P8,PlotData!$CB$4)</f>
        <v>3.4</v>
      </c>
      <c r="AT8" s="473">
        <f>IF(ISNUMBER(System!$C9),PlotData!Q9+ Momente!$E$2*$AF$1*Q8,PlotData!$CB$4)</f>
        <v>2.8</v>
      </c>
      <c r="AU8" s="473">
        <f>IF(ISNUMBER(System!$C9),PlotData!R9+Momente!$E$2* $AF$1*R8,PlotData!$CB$4)</f>
        <v>2.1999999999999997</v>
      </c>
      <c r="AV8" s="473">
        <f>IF(ISNUMBER(System!$C9),PlotData!S9+ Momente!$E$2*$AF$1*S8,PlotData!$CB$4)</f>
        <v>1.5999999999999996</v>
      </c>
      <c r="AW8" s="473">
        <f>IF(ISNUMBER(System!$C9),PlotData!T9+ Momente!$E$2*$AF$1*T8,PlotData!$CB$4)</f>
        <v>0.99999999999999956</v>
      </c>
      <c r="AX8" s="473">
        <f>IF(ISNUMBER(System!$C9),PlotData!U9+ Momente!$E$2*$AF$1*U8,PlotData!$CB$4)</f>
        <v>0.39999999999999947</v>
      </c>
      <c r="AY8" s="473">
        <f>IF(ISNUMBER(System!$C9),PlotData!V9+ Momente!$E$2*$AF$1*V8,PlotData!$CB$4)</f>
        <v>-0.20000000000000062</v>
      </c>
      <c r="AZ8" s="473">
        <f>IF(ISNUMBER(System!$C9),PlotData!W9+ Momente!$E$2*$AF$1*W8,PlotData!$CB$4)</f>
        <v>-0.80000000000000071</v>
      </c>
      <c r="BA8" s="473">
        <f>IF(ISNUMBER(System!$C9),PlotData!X9+ Momente!$E$2*$AF$1*X8,PlotData!$CB$4)</f>
        <v>-1.4000000000000008</v>
      </c>
      <c r="BB8" s="502">
        <f>IF(ISNUMBER(System!$C9),PlotData!Y9+ Momente!$E$2*$AF$1*Y8,PlotData!$CB$4)</f>
        <v>-2.0000000000000009</v>
      </c>
      <c r="BC8" s="542">
        <f>IF(ISNUMBER(System!$C9),PlotData!Y9, PlotData!CB$4)</f>
        <v>-2.0000000000000009</v>
      </c>
      <c r="BD8" s="473">
        <f>IF(ISNUMBER(System!$C9),PlotData!O9, PlotData!$CB$4)</f>
        <v>4</v>
      </c>
      <c r="BE8" s="502">
        <f>IF(ISNUMBER(System!$C9), AR8,PlotData!$CB$4)</f>
        <v>4</v>
      </c>
      <c r="BG8" s="423" t="s">
        <v>175</v>
      </c>
      <c r="BH8" s="473">
        <f>BH7</f>
        <v>9.735565903556008</v>
      </c>
      <c r="BI8" s="502">
        <f>BH3-BH4</f>
        <v>-11.09212888136695</v>
      </c>
    </row>
    <row r="9" spans="1:61" ht="13.15" thickBot="1" x14ac:dyDescent="0.4">
      <c r="A9" s="503">
        <v>7</v>
      </c>
      <c r="B9" s="501">
        <v>0</v>
      </c>
      <c r="C9" s="473">
        <v>0</v>
      </c>
      <c r="D9" s="473">
        <v>0</v>
      </c>
      <c r="E9" s="473">
        <v>0</v>
      </c>
      <c r="F9" s="473">
        <v>0</v>
      </c>
      <c r="G9" s="473">
        <v>0</v>
      </c>
      <c r="H9" s="473">
        <v>0</v>
      </c>
      <c r="I9" s="473">
        <v>0</v>
      </c>
      <c r="J9" s="473">
        <v>0</v>
      </c>
      <c r="K9" s="473">
        <v>0</v>
      </c>
      <c r="L9" s="502">
        <v>0</v>
      </c>
      <c r="N9" s="503">
        <v>7</v>
      </c>
      <c r="O9" s="501">
        <v>0</v>
      </c>
      <c r="P9" s="473">
        <v>0</v>
      </c>
      <c r="Q9" s="473">
        <v>0</v>
      </c>
      <c r="R9" s="473">
        <v>0</v>
      </c>
      <c r="S9" s="473">
        <v>0</v>
      </c>
      <c r="T9" s="473">
        <v>0</v>
      </c>
      <c r="U9" s="473">
        <v>0</v>
      </c>
      <c r="V9" s="473">
        <v>0</v>
      </c>
      <c r="W9" s="473">
        <v>0</v>
      </c>
      <c r="X9" s="473">
        <v>0</v>
      </c>
      <c r="Y9" s="502">
        <v>0</v>
      </c>
      <c r="AA9" s="504">
        <v>7</v>
      </c>
      <c r="AB9" s="501">
        <f>IF(ISNUMBER(System!$C10),PlotData!B10+Momente!$E$2* $AF$1*B9,PlotData!$CB$3)</f>
        <v>-7</v>
      </c>
      <c r="AC9" s="473">
        <f>IF(ISNUMBER(System!$C10),PlotData!C10+ Momente!$E$2*$AF$1*C9,PlotData!$CB$3)</f>
        <v>-6.4</v>
      </c>
      <c r="AD9" s="473">
        <f>IF(ISNUMBER(System!$C10),PlotData!D10+ Momente!$E$2*$AF$1*D9,PlotData!$CB$3)</f>
        <v>-5.8000000000000007</v>
      </c>
      <c r="AE9" s="473">
        <f>IF(ISNUMBER(System!$C10),PlotData!E10+Momente!$E$2* $AF$1*E9,PlotData!$CB$3)</f>
        <v>-5.2000000000000011</v>
      </c>
      <c r="AF9" s="473">
        <f>IF(ISNUMBER(System!$C10),PlotData!F10+Momente!$E$2* $AF$1*F9,PlotData!$CB$3)</f>
        <v>-4.6000000000000014</v>
      </c>
      <c r="AG9" s="473">
        <f>IF(ISNUMBER(System!$C10),PlotData!G10+ Momente!$E$2*$AF$1*G9,PlotData!$CB$3)</f>
        <v>-4.0000000000000018</v>
      </c>
      <c r="AH9" s="473">
        <f>IF(ISNUMBER(System!$C10),PlotData!H10+ Momente!$E$2*$AF$1*H9,PlotData!$CB$3)</f>
        <v>-3.4000000000000017</v>
      </c>
      <c r="AI9" s="473">
        <f>IF(ISNUMBER(System!$C10),PlotData!I10+ Momente!$E$2*$AF$1*I9,PlotData!$CB$3)</f>
        <v>-2.8000000000000016</v>
      </c>
      <c r="AJ9" s="473">
        <f>IF(ISNUMBER(System!$C10),PlotData!J10+ Momente!$E$2*$AF$1*J9,PlotData!$CB$3)</f>
        <v>-2.2000000000000015</v>
      </c>
      <c r="AK9" s="473">
        <f>IF(ISNUMBER(System!$C10),PlotData!K10+ Momente!$E$2*$AF$1*K9,PlotData!$CB$3)</f>
        <v>-1.6000000000000014</v>
      </c>
      <c r="AL9" s="502">
        <f>IF(ISNUMBER(System!$C10),PlotData!L10+Momente!$E$2* $AF$1*L9,PlotData!$CB$3)</f>
        <v>-1.0000000000000013</v>
      </c>
      <c r="AM9" s="501">
        <f>IF(ISNUMBER(System!$C10),PlotData!L10,PlotData!$CB$3)</f>
        <v>-1.0000000000000013</v>
      </c>
      <c r="AN9" s="473">
        <f>IF(ISNUMBER(System!$C10),PlotData!B10,PlotData!$CB$3)</f>
        <v>-7</v>
      </c>
      <c r="AO9" s="390">
        <f>IF(ISNUMBER(System!$C10),AB9,PlotData!$CB$3)</f>
        <v>-7</v>
      </c>
      <c r="AQ9" s="504">
        <v>7</v>
      </c>
      <c r="AR9" s="501">
        <f>IF(ISNUMBER(System!$C10),PlotData!O10+ Momente!$E$2*$AF$1*O9,PlotData!$CB$4)</f>
        <v>-2</v>
      </c>
      <c r="AS9" s="473">
        <f>IF(ISNUMBER(System!$C10),PlotData!P10+Momente!$E$2* $AF$1*P9,PlotData!$CB$4)</f>
        <v>-2</v>
      </c>
      <c r="AT9" s="473">
        <f>IF(ISNUMBER(System!$C10),PlotData!Q10+ Momente!$E$2*$AF$1*Q9,PlotData!$CB$4)</f>
        <v>-2</v>
      </c>
      <c r="AU9" s="473">
        <f>IF(ISNUMBER(System!$C10),PlotData!R10+Momente!$E$2* $AF$1*R9,PlotData!$CB$4)</f>
        <v>-2</v>
      </c>
      <c r="AV9" s="473">
        <f>IF(ISNUMBER(System!$C10),PlotData!S10+ Momente!$E$2*$AF$1*S9,PlotData!$CB$4)</f>
        <v>-2</v>
      </c>
      <c r="AW9" s="473">
        <f>IF(ISNUMBER(System!$C10),PlotData!T10+ Momente!$E$2*$AF$1*T9,PlotData!$CB$4)</f>
        <v>-2</v>
      </c>
      <c r="AX9" s="473">
        <f>IF(ISNUMBER(System!$C10),PlotData!U10+ Momente!$E$2*$AF$1*U9,PlotData!$CB$4)</f>
        <v>-2</v>
      </c>
      <c r="AY9" s="473">
        <f>IF(ISNUMBER(System!$C10),PlotData!V10+ Momente!$E$2*$AF$1*V9,PlotData!$CB$4)</f>
        <v>-2</v>
      </c>
      <c r="AZ9" s="473">
        <f>IF(ISNUMBER(System!$C10),PlotData!W10+ Momente!$E$2*$AF$1*W9,PlotData!$CB$4)</f>
        <v>-2</v>
      </c>
      <c r="BA9" s="473">
        <f>IF(ISNUMBER(System!$C10),PlotData!X10+ Momente!$E$2*$AF$1*X9,PlotData!$CB$4)</f>
        <v>-2</v>
      </c>
      <c r="BB9" s="502">
        <f>IF(ISNUMBER(System!$C10),PlotData!Y10+ Momente!$E$2*$AF$1*Y9,PlotData!$CB$4)</f>
        <v>-2</v>
      </c>
      <c r="BC9" s="542">
        <f>IF(ISNUMBER(System!$C10),PlotData!Y10, PlotData!CB$4)</f>
        <v>-2</v>
      </c>
      <c r="BD9" s="473">
        <f>IF(ISNUMBER(System!$C10),PlotData!O10, PlotData!$CB$4)</f>
        <v>-2</v>
      </c>
      <c r="BE9" s="502">
        <f>IF(ISNUMBER(System!$C10), AR9,PlotData!$CB$4)</f>
        <v>-2</v>
      </c>
      <c r="BG9" s="424" t="s">
        <v>176</v>
      </c>
      <c r="BH9" s="446">
        <f>BH6</f>
        <v>-14.448691859177892</v>
      </c>
      <c r="BI9" s="447">
        <f>BI8</f>
        <v>-11.09212888136695</v>
      </c>
    </row>
    <row r="10" spans="1:61" x14ac:dyDescent="0.35">
      <c r="A10" s="503">
        <v>8</v>
      </c>
      <c r="B10" s="501">
        <v>0</v>
      </c>
      <c r="C10" s="473">
        <v>0</v>
      </c>
      <c r="D10" s="473">
        <v>0</v>
      </c>
      <c r="E10" s="473">
        <v>0</v>
      </c>
      <c r="F10" s="473">
        <v>0</v>
      </c>
      <c r="G10" s="473">
        <v>0</v>
      </c>
      <c r="H10" s="473">
        <v>0</v>
      </c>
      <c r="I10" s="473">
        <v>0</v>
      </c>
      <c r="J10" s="473">
        <v>0</v>
      </c>
      <c r="K10" s="473">
        <v>0</v>
      </c>
      <c r="L10" s="502">
        <v>0</v>
      </c>
      <c r="N10" s="503">
        <v>8</v>
      </c>
      <c r="O10" s="501">
        <v>0</v>
      </c>
      <c r="P10" s="473">
        <v>0</v>
      </c>
      <c r="Q10" s="473">
        <v>0</v>
      </c>
      <c r="R10" s="473">
        <v>0</v>
      </c>
      <c r="S10" s="473">
        <v>0</v>
      </c>
      <c r="T10" s="473">
        <v>0</v>
      </c>
      <c r="U10" s="473">
        <v>0</v>
      </c>
      <c r="V10" s="473">
        <v>0</v>
      </c>
      <c r="W10" s="473">
        <v>0</v>
      </c>
      <c r="X10" s="473">
        <v>0</v>
      </c>
      <c r="Y10" s="502">
        <v>0</v>
      </c>
      <c r="AA10" s="504">
        <v>8</v>
      </c>
      <c r="AB10" s="501">
        <f>IF(ISNUMBER(System!$C11),PlotData!B11+Momente!$E$2* $AF$1*B10,PlotData!$CB$3)</f>
        <v>-1</v>
      </c>
      <c r="AC10" s="473">
        <f>IF(ISNUMBER(System!$C11),PlotData!C11+ Momente!$E$2*$AF$1*C10,PlotData!$CB$3)</f>
        <v>-0.39999999999999991</v>
      </c>
      <c r="AD10" s="473">
        <f>IF(ISNUMBER(System!$C11),PlotData!D11+ Momente!$E$2*$AF$1*D10,PlotData!$CB$3)</f>
        <v>0.20000000000000018</v>
      </c>
      <c r="AE10" s="473">
        <f>IF(ISNUMBER(System!$C11),PlotData!E11+Momente!$E$2* $AF$1*E10,PlotData!$CB$3)</f>
        <v>0.80000000000000027</v>
      </c>
      <c r="AF10" s="473">
        <f>IF(ISNUMBER(System!$C11),PlotData!F11+Momente!$E$2* $AF$1*F10,PlotData!$CB$3)</f>
        <v>1.4000000000000004</v>
      </c>
      <c r="AG10" s="473">
        <f>IF(ISNUMBER(System!$C11),PlotData!G11+ Momente!$E$2*$AF$1*G10,PlotData!$CB$3)</f>
        <v>2.0000000000000004</v>
      </c>
      <c r="AH10" s="473">
        <f>IF(ISNUMBER(System!$C11),PlotData!H11+ Momente!$E$2*$AF$1*H10,PlotData!$CB$3)</f>
        <v>2.6000000000000005</v>
      </c>
      <c r="AI10" s="473">
        <f>IF(ISNUMBER(System!$C11),PlotData!I11+ Momente!$E$2*$AF$1*I10,PlotData!$CB$3)</f>
        <v>3.2000000000000006</v>
      </c>
      <c r="AJ10" s="473">
        <f>IF(ISNUMBER(System!$C11),PlotData!J11+ Momente!$E$2*$AF$1*J10,PlotData!$CB$3)</f>
        <v>3.8000000000000007</v>
      </c>
      <c r="AK10" s="473">
        <f>IF(ISNUMBER(System!$C11),PlotData!K11+ Momente!$E$2*$AF$1*K10,PlotData!$CB$3)</f>
        <v>4.4000000000000004</v>
      </c>
      <c r="AL10" s="502">
        <f>IF(ISNUMBER(System!$C11),PlotData!L11+Momente!$E$2* $AF$1*L10,PlotData!$CB$3)</f>
        <v>5</v>
      </c>
      <c r="AM10" s="501">
        <f>IF(ISNUMBER(System!$C11),PlotData!L11,PlotData!$CB$3)</f>
        <v>5</v>
      </c>
      <c r="AN10" s="473">
        <f>IF(ISNUMBER(System!$C11),PlotData!B11,PlotData!$CB$3)</f>
        <v>-1</v>
      </c>
      <c r="AO10" s="390">
        <f>IF(ISNUMBER(System!$C11),AB10,PlotData!$CB$3)</f>
        <v>-1</v>
      </c>
      <c r="AQ10" s="504">
        <v>8</v>
      </c>
      <c r="AR10" s="501">
        <f>IF(ISNUMBER(System!$C11),PlotData!O11+ Momente!$E$2*$AF$1*O10,PlotData!$CB$4)</f>
        <v>-2</v>
      </c>
      <c r="AS10" s="473">
        <f>IF(ISNUMBER(System!$C11),PlotData!P11+Momente!$E$2* $AF$1*P10,PlotData!$CB$4)</f>
        <v>-2</v>
      </c>
      <c r="AT10" s="473">
        <f>IF(ISNUMBER(System!$C11),PlotData!Q11+ Momente!$E$2*$AF$1*Q10,PlotData!$CB$4)</f>
        <v>-2</v>
      </c>
      <c r="AU10" s="473">
        <f>IF(ISNUMBER(System!$C11),PlotData!R11+Momente!$E$2* $AF$1*R10,PlotData!$CB$4)</f>
        <v>-2</v>
      </c>
      <c r="AV10" s="473">
        <f>IF(ISNUMBER(System!$C11),PlotData!S11+ Momente!$E$2*$AF$1*S10,PlotData!$CB$4)</f>
        <v>-2</v>
      </c>
      <c r="AW10" s="473">
        <f>IF(ISNUMBER(System!$C11),PlotData!T11+ Momente!$E$2*$AF$1*T10,PlotData!$CB$4)</f>
        <v>-2</v>
      </c>
      <c r="AX10" s="473">
        <f>IF(ISNUMBER(System!$C11),PlotData!U11+ Momente!$E$2*$AF$1*U10,PlotData!$CB$4)</f>
        <v>-2</v>
      </c>
      <c r="AY10" s="473">
        <f>IF(ISNUMBER(System!$C11),PlotData!V11+ Momente!$E$2*$AF$1*V10,PlotData!$CB$4)</f>
        <v>-2</v>
      </c>
      <c r="AZ10" s="473">
        <f>IF(ISNUMBER(System!$C11),PlotData!W11+ Momente!$E$2*$AF$1*W10,PlotData!$CB$4)</f>
        <v>-2</v>
      </c>
      <c r="BA10" s="473">
        <f>IF(ISNUMBER(System!$C11),PlotData!X11+ Momente!$E$2*$AF$1*X10,PlotData!$CB$4)</f>
        <v>-2</v>
      </c>
      <c r="BB10" s="502">
        <f>IF(ISNUMBER(System!$C11),PlotData!Y11+ Momente!$E$2*$AF$1*Y10,PlotData!$CB$4)</f>
        <v>-2</v>
      </c>
      <c r="BC10" s="542">
        <f>IF(ISNUMBER(System!$C11),PlotData!Y11, PlotData!CB$4)</f>
        <v>-2</v>
      </c>
      <c r="BD10" s="473">
        <f>IF(ISNUMBER(System!$C11),PlotData!O11, PlotData!$CB$4)</f>
        <v>-2</v>
      </c>
      <c r="BE10" s="502">
        <f>IF(ISNUMBER(System!$C11), AR10,PlotData!$CB$4)</f>
        <v>-2</v>
      </c>
    </row>
    <row r="11" spans="1:61" x14ac:dyDescent="0.35">
      <c r="A11" s="503">
        <v>9</v>
      </c>
      <c r="B11" s="501">
        <v>0</v>
      </c>
      <c r="C11" s="473">
        <v>0</v>
      </c>
      <c r="D11" s="473">
        <v>0</v>
      </c>
      <c r="E11" s="473">
        <v>0</v>
      </c>
      <c r="F11" s="473">
        <v>0</v>
      </c>
      <c r="G11" s="473">
        <v>0</v>
      </c>
      <c r="H11" s="473">
        <v>0</v>
      </c>
      <c r="I11" s="473">
        <v>0</v>
      </c>
      <c r="J11" s="473">
        <v>0</v>
      </c>
      <c r="K11" s="473">
        <v>0</v>
      </c>
      <c r="L11" s="502">
        <v>0</v>
      </c>
      <c r="N11" s="503">
        <v>9</v>
      </c>
      <c r="O11" s="501">
        <v>0</v>
      </c>
      <c r="P11" s="473">
        <v>0</v>
      </c>
      <c r="Q11" s="473">
        <v>0</v>
      </c>
      <c r="R11" s="473">
        <v>0</v>
      </c>
      <c r="S11" s="473">
        <v>0</v>
      </c>
      <c r="T11" s="473">
        <v>0</v>
      </c>
      <c r="U11" s="473">
        <v>0</v>
      </c>
      <c r="V11" s="473">
        <v>0</v>
      </c>
      <c r="W11" s="473">
        <v>0</v>
      </c>
      <c r="X11" s="473">
        <v>0</v>
      </c>
      <c r="Y11" s="502">
        <v>0</v>
      </c>
      <c r="AA11" s="504">
        <v>9</v>
      </c>
      <c r="AB11" s="501">
        <f>IF(ISNUMBER(System!$C12),PlotData!B12+Momente!$E$2* $AF$1*B11,PlotData!$CB$3)</f>
        <v>-7</v>
      </c>
      <c r="AC11" s="473">
        <f>IF(ISNUMBER(System!$C12),PlotData!C12+ Momente!$E$2*$AF$1*C11,PlotData!$CB$3)</f>
        <v>-6.4</v>
      </c>
      <c r="AD11" s="473">
        <f>IF(ISNUMBER(System!$C12),PlotData!D12+ Momente!$E$2*$AF$1*D11,PlotData!$CB$3)</f>
        <v>-5.8000000000000007</v>
      </c>
      <c r="AE11" s="473">
        <f>IF(ISNUMBER(System!$C12),PlotData!E12+Momente!$E$2* $AF$1*E11,PlotData!$CB$3)</f>
        <v>-5.2000000000000011</v>
      </c>
      <c r="AF11" s="473">
        <f>IF(ISNUMBER(System!$C12),PlotData!F12+Momente!$E$2* $AF$1*F11,PlotData!$CB$3)</f>
        <v>-4.6000000000000014</v>
      </c>
      <c r="AG11" s="473">
        <f>IF(ISNUMBER(System!$C12),PlotData!G12+ Momente!$E$2*$AF$1*G11,PlotData!$CB$3)</f>
        <v>-4.0000000000000018</v>
      </c>
      <c r="AH11" s="473">
        <f>IF(ISNUMBER(System!$C12),PlotData!H12+ Momente!$E$2*$AF$1*H11,PlotData!$CB$3)</f>
        <v>-3.4000000000000017</v>
      </c>
      <c r="AI11" s="473">
        <f>IF(ISNUMBER(System!$C12),PlotData!I12+ Momente!$E$2*$AF$1*I11,PlotData!$CB$3)</f>
        <v>-2.8000000000000016</v>
      </c>
      <c r="AJ11" s="473">
        <f>IF(ISNUMBER(System!$C12),PlotData!J12+ Momente!$E$2*$AF$1*J11,PlotData!$CB$3)</f>
        <v>-2.2000000000000015</v>
      </c>
      <c r="AK11" s="473">
        <f>IF(ISNUMBER(System!$C12),PlotData!K12+ Momente!$E$2*$AF$1*K11,PlotData!$CB$3)</f>
        <v>-1.6000000000000014</v>
      </c>
      <c r="AL11" s="502">
        <f>IF(ISNUMBER(System!$C12),PlotData!L12+Momente!$E$2* $AF$1*L11,PlotData!$CB$3)</f>
        <v>-1.0000000000000013</v>
      </c>
      <c r="AM11" s="501">
        <f>IF(ISNUMBER(System!$C12),PlotData!L12,PlotData!$CB$3)</f>
        <v>-1.0000000000000013</v>
      </c>
      <c r="AN11" s="473">
        <f>IF(ISNUMBER(System!$C12),PlotData!B12,PlotData!$CB$3)</f>
        <v>-7</v>
      </c>
      <c r="AO11" s="390">
        <f>IF(ISNUMBER(System!$C12),AB11,PlotData!$CB$3)</f>
        <v>-7</v>
      </c>
      <c r="AQ11" s="504">
        <v>9</v>
      </c>
      <c r="AR11" s="501">
        <f>IF(ISNUMBER(System!$C12),PlotData!O12+ Momente!$E$2*$AF$1*O11,PlotData!$CB$4)</f>
        <v>4</v>
      </c>
      <c r="AS11" s="473">
        <f>IF(ISNUMBER(System!$C12),PlotData!P12+Momente!$E$2* $AF$1*P11,PlotData!$CB$4)</f>
        <v>3.4</v>
      </c>
      <c r="AT11" s="473">
        <f>IF(ISNUMBER(System!$C12),PlotData!Q12+ Momente!$E$2*$AF$1*Q11,PlotData!$CB$4)</f>
        <v>2.8</v>
      </c>
      <c r="AU11" s="473">
        <f>IF(ISNUMBER(System!$C12),PlotData!R12+Momente!$E$2* $AF$1*R11,PlotData!$CB$4)</f>
        <v>2.1999999999999997</v>
      </c>
      <c r="AV11" s="473">
        <f>IF(ISNUMBER(System!$C12),PlotData!S12+ Momente!$E$2*$AF$1*S11,PlotData!$CB$4)</f>
        <v>1.5999999999999996</v>
      </c>
      <c r="AW11" s="473">
        <f>IF(ISNUMBER(System!$C12),PlotData!T12+ Momente!$E$2*$AF$1*T11,PlotData!$CB$4)</f>
        <v>0.99999999999999956</v>
      </c>
      <c r="AX11" s="473">
        <f>IF(ISNUMBER(System!$C12),PlotData!U12+ Momente!$E$2*$AF$1*U11,PlotData!$CB$4)</f>
        <v>0.39999999999999947</v>
      </c>
      <c r="AY11" s="473">
        <f>IF(ISNUMBER(System!$C12),PlotData!V12+ Momente!$E$2*$AF$1*V11,PlotData!$CB$4)</f>
        <v>-0.20000000000000062</v>
      </c>
      <c r="AZ11" s="473">
        <f>IF(ISNUMBER(System!$C12),PlotData!W12+ Momente!$E$2*$AF$1*W11,PlotData!$CB$4)</f>
        <v>-0.80000000000000071</v>
      </c>
      <c r="BA11" s="473">
        <f>IF(ISNUMBER(System!$C12),PlotData!X12+ Momente!$E$2*$AF$1*X11,PlotData!$CB$4)</f>
        <v>-1.4000000000000008</v>
      </c>
      <c r="BB11" s="502">
        <f>IF(ISNUMBER(System!$C12),PlotData!Y12+ Momente!$E$2*$AF$1*Y11,PlotData!$CB$4)</f>
        <v>-2.0000000000000009</v>
      </c>
      <c r="BC11" s="542">
        <f>IF(ISNUMBER(System!$C12),PlotData!Y12, PlotData!CB$4)</f>
        <v>-2.0000000000000009</v>
      </c>
      <c r="BD11" s="473">
        <f>IF(ISNUMBER(System!$C12),PlotData!O12, PlotData!$CB$4)</f>
        <v>4</v>
      </c>
      <c r="BE11" s="502">
        <f>IF(ISNUMBER(System!$C12), AR11,PlotData!$CB$4)</f>
        <v>4</v>
      </c>
    </row>
    <row r="12" spans="1:61" x14ac:dyDescent="0.35">
      <c r="A12" s="503">
        <v>10</v>
      </c>
      <c r="B12" s="501">
        <v>0</v>
      </c>
      <c r="C12" s="473">
        <v>0</v>
      </c>
      <c r="D12" s="473">
        <v>0</v>
      </c>
      <c r="E12" s="473">
        <v>0</v>
      </c>
      <c r="F12" s="473">
        <v>0</v>
      </c>
      <c r="G12" s="473">
        <v>0</v>
      </c>
      <c r="H12" s="473">
        <v>0</v>
      </c>
      <c r="I12" s="473">
        <v>0</v>
      </c>
      <c r="J12" s="473">
        <v>0</v>
      </c>
      <c r="K12" s="473">
        <v>0</v>
      </c>
      <c r="L12" s="502">
        <v>0</v>
      </c>
      <c r="N12" s="503">
        <v>10</v>
      </c>
      <c r="O12" s="501">
        <v>0</v>
      </c>
      <c r="P12" s="473">
        <v>0</v>
      </c>
      <c r="Q12" s="473">
        <v>0</v>
      </c>
      <c r="R12" s="473">
        <v>0</v>
      </c>
      <c r="S12" s="473">
        <v>0</v>
      </c>
      <c r="T12" s="473">
        <v>0</v>
      </c>
      <c r="U12" s="473">
        <v>0</v>
      </c>
      <c r="V12" s="473">
        <v>0</v>
      </c>
      <c r="W12" s="473">
        <v>0</v>
      </c>
      <c r="X12" s="473">
        <v>0</v>
      </c>
      <c r="Y12" s="502">
        <v>0</v>
      </c>
      <c r="AA12" s="504">
        <v>10</v>
      </c>
      <c r="AB12" s="501">
        <f>IF(ISNUMBER(System!$C13),PlotData!B13+Momente!$E$2* $AF$1*B12,PlotData!$CB$3)</f>
        <v>-1</v>
      </c>
      <c r="AC12" s="473">
        <f>IF(ISNUMBER(System!$C13),PlotData!C13+ Momente!$E$2*$AF$1*C12,PlotData!$CB$3)</f>
        <v>-0.39999999999999991</v>
      </c>
      <c r="AD12" s="473">
        <f>IF(ISNUMBER(System!$C13),PlotData!D13+ Momente!$E$2*$AF$1*D12,PlotData!$CB$3)</f>
        <v>0.20000000000000018</v>
      </c>
      <c r="AE12" s="473">
        <f>IF(ISNUMBER(System!$C13),PlotData!E13+Momente!$E$2* $AF$1*E12,PlotData!$CB$3)</f>
        <v>0.80000000000000027</v>
      </c>
      <c r="AF12" s="473">
        <f>IF(ISNUMBER(System!$C13),PlotData!F13+Momente!$E$2* $AF$1*F12,PlotData!$CB$3)</f>
        <v>1.4000000000000004</v>
      </c>
      <c r="AG12" s="473">
        <f>IF(ISNUMBER(System!$C13),PlotData!G13+ Momente!$E$2*$AF$1*G12,PlotData!$CB$3)</f>
        <v>2.0000000000000004</v>
      </c>
      <c r="AH12" s="473">
        <f>IF(ISNUMBER(System!$C13),PlotData!H13+ Momente!$E$2*$AF$1*H12,PlotData!$CB$3)</f>
        <v>2.6000000000000005</v>
      </c>
      <c r="AI12" s="473">
        <f>IF(ISNUMBER(System!$C13),PlotData!I13+ Momente!$E$2*$AF$1*I12,PlotData!$CB$3)</f>
        <v>3.2000000000000006</v>
      </c>
      <c r="AJ12" s="473">
        <f>IF(ISNUMBER(System!$C13),PlotData!J13+ Momente!$E$2*$AF$1*J12,PlotData!$CB$3)</f>
        <v>3.8000000000000007</v>
      </c>
      <c r="AK12" s="473">
        <f>IF(ISNUMBER(System!$C13),PlotData!K13+ Momente!$E$2*$AF$1*K12,PlotData!$CB$3)</f>
        <v>4.4000000000000004</v>
      </c>
      <c r="AL12" s="502">
        <f>IF(ISNUMBER(System!$C13),PlotData!L13+Momente!$E$2* $AF$1*L12,PlotData!$CB$3)</f>
        <v>5</v>
      </c>
      <c r="AM12" s="501">
        <f>IF(ISNUMBER(System!$C13),PlotData!L13,PlotData!$CB$3)</f>
        <v>5</v>
      </c>
      <c r="AN12" s="473">
        <f>IF(ISNUMBER(System!$C13),PlotData!B13,PlotData!$CB$3)</f>
        <v>-1</v>
      </c>
      <c r="AO12" s="390">
        <f>IF(ISNUMBER(System!$C13),AB12,PlotData!$CB$3)</f>
        <v>-1</v>
      </c>
      <c r="AQ12" s="504">
        <v>10</v>
      </c>
      <c r="AR12" s="501">
        <f>IF(ISNUMBER(System!$C13),PlotData!O13+ Momente!$E$2*$AF$1*O12,PlotData!$CB$4)</f>
        <v>4</v>
      </c>
      <c r="AS12" s="473">
        <f>IF(ISNUMBER(System!$C13),PlotData!P13+Momente!$E$2* $AF$1*P12,PlotData!$CB$4)</f>
        <v>3.4</v>
      </c>
      <c r="AT12" s="473">
        <f>IF(ISNUMBER(System!$C13),PlotData!Q13+ Momente!$E$2*$AF$1*Q12,PlotData!$CB$4)</f>
        <v>2.8</v>
      </c>
      <c r="AU12" s="473">
        <f>IF(ISNUMBER(System!$C13),PlotData!R13+Momente!$E$2* $AF$1*R12,PlotData!$CB$4)</f>
        <v>2.1999999999999997</v>
      </c>
      <c r="AV12" s="473">
        <f>IF(ISNUMBER(System!$C13),PlotData!S13+ Momente!$E$2*$AF$1*S12,PlotData!$CB$4)</f>
        <v>1.5999999999999996</v>
      </c>
      <c r="AW12" s="473">
        <f>IF(ISNUMBER(System!$C13),PlotData!T13+ Momente!$E$2*$AF$1*T12,PlotData!$CB$4)</f>
        <v>0.99999999999999956</v>
      </c>
      <c r="AX12" s="473">
        <f>IF(ISNUMBER(System!$C13),PlotData!U13+ Momente!$E$2*$AF$1*U12,PlotData!$CB$4)</f>
        <v>0.39999999999999947</v>
      </c>
      <c r="AY12" s="473">
        <f>IF(ISNUMBER(System!$C13),PlotData!V13+ Momente!$E$2*$AF$1*V12,PlotData!$CB$4)</f>
        <v>-0.20000000000000062</v>
      </c>
      <c r="AZ12" s="473">
        <f>IF(ISNUMBER(System!$C13),PlotData!W13+ Momente!$E$2*$AF$1*W12,PlotData!$CB$4)</f>
        <v>-0.80000000000000071</v>
      </c>
      <c r="BA12" s="473">
        <f>IF(ISNUMBER(System!$C13),PlotData!X13+ Momente!$E$2*$AF$1*X12,PlotData!$CB$4)</f>
        <v>-1.4000000000000008</v>
      </c>
      <c r="BB12" s="502">
        <f>IF(ISNUMBER(System!$C13),PlotData!Y13+ Momente!$E$2*$AF$1*Y12,PlotData!$CB$4)</f>
        <v>-2.0000000000000009</v>
      </c>
      <c r="BC12" s="542">
        <f>IF(ISNUMBER(System!$C13),PlotData!Y13, PlotData!CB$4)</f>
        <v>-2.0000000000000009</v>
      </c>
      <c r="BD12" s="473">
        <f>IF(ISNUMBER(System!$C13),PlotData!O13, PlotData!$CB$4)</f>
        <v>4</v>
      </c>
      <c r="BE12" s="502">
        <f>IF(ISNUMBER(System!$C13), AR12,PlotData!$CB$4)</f>
        <v>4</v>
      </c>
    </row>
    <row r="13" spans="1:61" x14ac:dyDescent="0.35">
      <c r="A13" s="503">
        <v>11</v>
      </c>
      <c r="B13" s="501"/>
      <c r="C13" s="473"/>
      <c r="D13" s="473"/>
      <c r="E13" s="473"/>
      <c r="F13" s="473"/>
      <c r="G13" s="473"/>
      <c r="H13" s="473"/>
      <c r="I13" s="473"/>
      <c r="J13" s="473"/>
      <c r="K13" s="473"/>
      <c r="L13" s="502"/>
      <c r="N13" s="503">
        <v>11</v>
      </c>
      <c r="O13" s="501"/>
      <c r="P13" s="473"/>
      <c r="Q13" s="473"/>
      <c r="R13" s="473"/>
      <c r="S13" s="473"/>
      <c r="T13" s="473"/>
      <c r="U13" s="473"/>
      <c r="V13" s="473"/>
      <c r="W13" s="473"/>
      <c r="X13" s="473"/>
      <c r="Y13" s="502"/>
      <c r="AA13" s="504">
        <v>11</v>
      </c>
      <c r="AB13" s="501">
        <f>IF(ISNUMBER(System!$C14),PlotData!B14+Momente!$E$2* $AF$1*B13,PlotData!$CB$3)</f>
        <v>-1.5</v>
      </c>
      <c r="AC13" s="473">
        <f>IF(ISNUMBER(System!$C14),PlotData!C14+ Momente!$E$2*$AF$1*C13,PlotData!$CB$3)</f>
        <v>-1.5</v>
      </c>
      <c r="AD13" s="473">
        <f>IF(ISNUMBER(System!$C14),PlotData!D14+ Momente!$E$2*$AF$1*D13,PlotData!$CB$3)</f>
        <v>-1.5</v>
      </c>
      <c r="AE13" s="473">
        <f>IF(ISNUMBER(System!$C14),PlotData!E14+Momente!$E$2* $AF$1*E13,PlotData!$CB$3)</f>
        <v>-1.5</v>
      </c>
      <c r="AF13" s="473">
        <f>IF(ISNUMBER(System!$C14),PlotData!F14+Momente!$E$2* $AF$1*F13,PlotData!$CB$3)</f>
        <v>-1.5</v>
      </c>
      <c r="AG13" s="473">
        <f>IF(ISNUMBER(System!$C14),PlotData!G14+ Momente!$E$2*$AF$1*G13,PlotData!$CB$3)</f>
        <v>-1.5</v>
      </c>
      <c r="AH13" s="473">
        <f>IF(ISNUMBER(System!$C14),PlotData!H14+ Momente!$E$2*$AF$1*H13,PlotData!$CB$3)</f>
        <v>-1.5</v>
      </c>
      <c r="AI13" s="473">
        <f>IF(ISNUMBER(System!$C14),PlotData!I14+ Momente!$E$2*$AF$1*I13,PlotData!$CB$3)</f>
        <v>-1.5</v>
      </c>
      <c r="AJ13" s="473">
        <f>IF(ISNUMBER(System!$C14),PlotData!J14+ Momente!$E$2*$AF$1*J13,PlotData!$CB$3)</f>
        <v>-1.5</v>
      </c>
      <c r="AK13" s="473">
        <f>IF(ISNUMBER(System!$C14),PlotData!K14+ Momente!$E$2*$AF$1*K13,PlotData!$CB$3)</f>
        <v>-1.5</v>
      </c>
      <c r="AL13" s="502">
        <f>IF(ISNUMBER(System!$C14),PlotData!L14+Momente!$E$2* $AF$1*L13,PlotData!$CB$3)</f>
        <v>-1.5</v>
      </c>
      <c r="AM13" s="501">
        <f>IF(ISNUMBER(System!$C14),PlotData!L14,PlotData!$CB$3)</f>
        <v>-1.5</v>
      </c>
      <c r="AN13" s="473">
        <f>IF(ISNUMBER(System!$C14),PlotData!B14,PlotData!$CB$3)</f>
        <v>-1.5</v>
      </c>
      <c r="AO13" s="390">
        <f>IF(ISNUMBER(System!$C14),AB13,PlotData!$CB$3)</f>
        <v>-1.5</v>
      </c>
      <c r="AQ13" s="504">
        <v>11</v>
      </c>
      <c r="AR13" s="501">
        <f>IF(ISNUMBER(System!$C14),PlotData!O14+ Momente!$E$2*$AF$1*O13,PlotData!$CB$4)</f>
        <v>1</v>
      </c>
      <c r="AS13" s="473">
        <f>IF(ISNUMBER(System!$C14),PlotData!P14+Momente!$E$2* $AF$1*P13,PlotData!$CB$4)</f>
        <v>1</v>
      </c>
      <c r="AT13" s="473">
        <f>IF(ISNUMBER(System!$C14),PlotData!Q14+ Momente!$E$2*$AF$1*Q13,PlotData!$CB$4)</f>
        <v>1</v>
      </c>
      <c r="AU13" s="473">
        <f>IF(ISNUMBER(System!$C14),PlotData!R14+Momente!$E$2* $AF$1*R13,PlotData!$CB$4)</f>
        <v>1</v>
      </c>
      <c r="AV13" s="473">
        <f>IF(ISNUMBER(System!$C14),PlotData!S14+ Momente!$E$2*$AF$1*S13,PlotData!$CB$4)</f>
        <v>1</v>
      </c>
      <c r="AW13" s="473">
        <f>IF(ISNUMBER(System!$C14),PlotData!T14+ Momente!$E$2*$AF$1*T13,PlotData!$CB$4)</f>
        <v>1</v>
      </c>
      <c r="AX13" s="473">
        <f>IF(ISNUMBER(System!$C14),PlotData!U14+ Momente!$E$2*$AF$1*U13,PlotData!$CB$4)</f>
        <v>1</v>
      </c>
      <c r="AY13" s="473">
        <f>IF(ISNUMBER(System!$C14),PlotData!V14+ Momente!$E$2*$AF$1*V13,PlotData!$CB$4)</f>
        <v>1</v>
      </c>
      <c r="AZ13" s="473">
        <f>IF(ISNUMBER(System!$C14),PlotData!W14+ Momente!$E$2*$AF$1*W13,PlotData!$CB$4)</f>
        <v>1</v>
      </c>
      <c r="BA13" s="473">
        <f>IF(ISNUMBER(System!$C14),PlotData!X14+ Momente!$E$2*$AF$1*X13,PlotData!$CB$4)</f>
        <v>1</v>
      </c>
      <c r="BB13" s="502">
        <f>IF(ISNUMBER(System!$C14),PlotData!Y14+ Momente!$E$2*$AF$1*Y13,PlotData!$CB$4)</f>
        <v>1</v>
      </c>
      <c r="BC13" s="542">
        <f>IF(ISNUMBER(System!$C14),PlotData!Y14, PlotData!CB$4)</f>
        <v>1</v>
      </c>
      <c r="BD13" s="473">
        <f>IF(ISNUMBER(System!$C14),PlotData!O14, PlotData!$CB$4)</f>
        <v>1</v>
      </c>
      <c r="BE13" s="502">
        <f>IF(ISNUMBER(System!$C14), AR13,PlotData!$CB$4)</f>
        <v>1</v>
      </c>
    </row>
    <row r="14" spans="1:61" x14ac:dyDescent="0.35">
      <c r="A14" s="503">
        <v>12</v>
      </c>
      <c r="B14" s="501"/>
      <c r="C14" s="473"/>
      <c r="D14" s="473"/>
      <c r="E14" s="473"/>
      <c r="F14" s="473"/>
      <c r="G14" s="473"/>
      <c r="H14" s="473"/>
      <c r="I14" s="473"/>
      <c r="J14" s="473"/>
      <c r="K14" s="473"/>
      <c r="L14" s="502"/>
      <c r="N14" s="503">
        <v>12</v>
      </c>
      <c r="O14" s="501"/>
      <c r="P14" s="473"/>
      <c r="Q14" s="473"/>
      <c r="R14" s="473"/>
      <c r="S14" s="473"/>
      <c r="T14" s="473"/>
      <c r="U14" s="473"/>
      <c r="V14" s="473"/>
      <c r="W14" s="473"/>
      <c r="X14" s="473"/>
      <c r="Y14" s="502"/>
      <c r="AA14" s="504">
        <v>12</v>
      </c>
      <c r="AB14" s="501">
        <f>IF(ISNUMBER(System!$C15),PlotData!B15+Momente!$E$2* $AF$1*B14,PlotData!$CB$3)</f>
        <v>-1.5</v>
      </c>
      <c r="AC14" s="473">
        <f>IF(ISNUMBER(System!$C15),PlotData!C15+ Momente!$E$2*$AF$1*C14,PlotData!$CB$3)</f>
        <v>-1.5</v>
      </c>
      <c r="AD14" s="473">
        <f>IF(ISNUMBER(System!$C15),PlotData!D15+ Momente!$E$2*$AF$1*D14,PlotData!$CB$3)</f>
        <v>-1.5</v>
      </c>
      <c r="AE14" s="473">
        <f>IF(ISNUMBER(System!$C15),PlotData!E15+Momente!$E$2* $AF$1*E14,PlotData!$CB$3)</f>
        <v>-1.5</v>
      </c>
      <c r="AF14" s="473">
        <f>IF(ISNUMBER(System!$C15),PlotData!F15+Momente!$E$2* $AF$1*F14,PlotData!$CB$3)</f>
        <v>-1.5</v>
      </c>
      <c r="AG14" s="473">
        <f>IF(ISNUMBER(System!$C15),PlotData!G15+ Momente!$E$2*$AF$1*G14,PlotData!$CB$3)</f>
        <v>-1.5</v>
      </c>
      <c r="AH14" s="473">
        <f>IF(ISNUMBER(System!$C15),PlotData!H15+ Momente!$E$2*$AF$1*H14,PlotData!$CB$3)</f>
        <v>-1.5</v>
      </c>
      <c r="AI14" s="473">
        <f>IF(ISNUMBER(System!$C15),PlotData!I15+ Momente!$E$2*$AF$1*I14,PlotData!$CB$3)</f>
        <v>-1.5</v>
      </c>
      <c r="AJ14" s="473">
        <f>IF(ISNUMBER(System!$C15),PlotData!J15+ Momente!$E$2*$AF$1*J14,PlotData!$CB$3)</f>
        <v>-1.5</v>
      </c>
      <c r="AK14" s="473">
        <f>IF(ISNUMBER(System!$C15),PlotData!K15+ Momente!$E$2*$AF$1*K14,PlotData!$CB$3)</f>
        <v>-1.5</v>
      </c>
      <c r="AL14" s="502">
        <f>IF(ISNUMBER(System!$C15),PlotData!L15+Momente!$E$2* $AF$1*L14,PlotData!$CB$3)</f>
        <v>-1.5</v>
      </c>
      <c r="AM14" s="501">
        <f>IF(ISNUMBER(System!$C15),PlotData!L15,PlotData!$CB$3)</f>
        <v>-1.5</v>
      </c>
      <c r="AN14" s="473">
        <f>IF(ISNUMBER(System!$C15),PlotData!B15,PlotData!$CB$3)</f>
        <v>-1.5</v>
      </c>
      <c r="AO14" s="390">
        <f>IF(ISNUMBER(System!$C15),AB14,PlotData!$CB$3)</f>
        <v>-1.5</v>
      </c>
      <c r="AQ14" s="504">
        <v>12</v>
      </c>
      <c r="AR14" s="501">
        <f>IF(ISNUMBER(System!$C15),PlotData!O15+ Momente!$E$2*$AF$1*O14,PlotData!$CB$4)</f>
        <v>1</v>
      </c>
      <c r="AS14" s="473">
        <f>IF(ISNUMBER(System!$C15),PlotData!P15+Momente!$E$2* $AF$1*P14,PlotData!$CB$4)</f>
        <v>1</v>
      </c>
      <c r="AT14" s="473">
        <f>IF(ISNUMBER(System!$C15),PlotData!Q15+ Momente!$E$2*$AF$1*Q14,PlotData!$CB$4)</f>
        <v>1</v>
      </c>
      <c r="AU14" s="473">
        <f>IF(ISNUMBER(System!$C15),PlotData!R15+Momente!$E$2* $AF$1*R14,PlotData!$CB$4)</f>
        <v>1</v>
      </c>
      <c r="AV14" s="473">
        <f>IF(ISNUMBER(System!$C15),PlotData!S15+ Momente!$E$2*$AF$1*S14,PlotData!$CB$4)</f>
        <v>1</v>
      </c>
      <c r="AW14" s="473">
        <f>IF(ISNUMBER(System!$C15),PlotData!T15+ Momente!$E$2*$AF$1*T14,PlotData!$CB$4)</f>
        <v>1</v>
      </c>
      <c r="AX14" s="473">
        <f>IF(ISNUMBER(System!$C15),PlotData!U15+ Momente!$E$2*$AF$1*U14,PlotData!$CB$4)</f>
        <v>1</v>
      </c>
      <c r="AY14" s="473">
        <f>IF(ISNUMBER(System!$C15),PlotData!V15+ Momente!$E$2*$AF$1*V14,PlotData!$CB$4)</f>
        <v>1</v>
      </c>
      <c r="AZ14" s="473">
        <f>IF(ISNUMBER(System!$C15),PlotData!W15+ Momente!$E$2*$AF$1*W14,PlotData!$CB$4)</f>
        <v>1</v>
      </c>
      <c r="BA14" s="473">
        <f>IF(ISNUMBER(System!$C15),PlotData!X15+ Momente!$E$2*$AF$1*X14,PlotData!$CB$4)</f>
        <v>1</v>
      </c>
      <c r="BB14" s="502">
        <f>IF(ISNUMBER(System!$C15),PlotData!Y15+ Momente!$E$2*$AF$1*Y14,PlotData!$CB$4)</f>
        <v>1</v>
      </c>
      <c r="BC14" s="542">
        <f>IF(ISNUMBER(System!$C15),PlotData!Y15, PlotData!CB$4)</f>
        <v>1</v>
      </c>
      <c r="BD14" s="473">
        <f>IF(ISNUMBER(System!$C15),PlotData!O15, PlotData!$CB$4)</f>
        <v>1</v>
      </c>
      <c r="BE14" s="502">
        <f>IF(ISNUMBER(System!$C15), AR14,PlotData!$CB$4)</f>
        <v>1</v>
      </c>
    </row>
    <row r="15" spans="1:61" x14ac:dyDescent="0.35">
      <c r="A15" s="503">
        <v>13</v>
      </c>
      <c r="B15" s="501"/>
      <c r="C15" s="473"/>
      <c r="D15" s="473"/>
      <c r="E15" s="473"/>
      <c r="F15" s="473"/>
      <c r="G15" s="473"/>
      <c r="H15" s="473"/>
      <c r="I15" s="473"/>
      <c r="J15" s="473"/>
      <c r="K15" s="473"/>
      <c r="L15" s="502"/>
      <c r="N15" s="503">
        <v>13</v>
      </c>
      <c r="O15" s="501"/>
      <c r="P15" s="473"/>
      <c r="Q15" s="473"/>
      <c r="R15" s="473"/>
      <c r="S15" s="473"/>
      <c r="T15" s="473"/>
      <c r="U15" s="473"/>
      <c r="V15" s="473"/>
      <c r="W15" s="473"/>
      <c r="X15" s="473"/>
      <c r="Y15" s="502"/>
      <c r="AA15" s="504">
        <v>13</v>
      </c>
      <c r="AB15" s="501">
        <f>IF(ISNUMBER(System!$C16),PlotData!B16+Momente!$E$2* $AF$1*B15,PlotData!$CB$3)</f>
        <v>-1.5</v>
      </c>
      <c r="AC15" s="473">
        <f>IF(ISNUMBER(System!$C16),PlotData!C16+ Momente!$E$2*$AF$1*C15,PlotData!$CB$3)</f>
        <v>-1.5</v>
      </c>
      <c r="AD15" s="473">
        <f>IF(ISNUMBER(System!$C16),PlotData!D16+ Momente!$E$2*$AF$1*D15,PlotData!$CB$3)</f>
        <v>-1.5</v>
      </c>
      <c r="AE15" s="473">
        <f>IF(ISNUMBER(System!$C16),PlotData!E16+Momente!$E$2* $AF$1*E15,PlotData!$CB$3)</f>
        <v>-1.5</v>
      </c>
      <c r="AF15" s="473">
        <f>IF(ISNUMBER(System!$C16),PlotData!F16+Momente!$E$2* $AF$1*F15,PlotData!$CB$3)</f>
        <v>-1.5</v>
      </c>
      <c r="AG15" s="473">
        <f>IF(ISNUMBER(System!$C16),PlotData!G16+ Momente!$E$2*$AF$1*G15,PlotData!$CB$3)</f>
        <v>-1.5</v>
      </c>
      <c r="AH15" s="473">
        <f>IF(ISNUMBER(System!$C16),PlotData!H16+ Momente!$E$2*$AF$1*H15,PlotData!$CB$3)</f>
        <v>-1.5</v>
      </c>
      <c r="AI15" s="473">
        <f>IF(ISNUMBER(System!$C16),PlotData!I16+ Momente!$E$2*$AF$1*I15,PlotData!$CB$3)</f>
        <v>-1.5</v>
      </c>
      <c r="AJ15" s="473">
        <f>IF(ISNUMBER(System!$C16),PlotData!J16+ Momente!$E$2*$AF$1*J15,PlotData!$CB$3)</f>
        <v>-1.5</v>
      </c>
      <c r="AK15" s="473">
        <f>IF(ISNUMBER(System!$C16),PlotData!K16+ Momente!$E$2*$AF$1*K15,PlotData!$CB$3)</f>
        <v>-1.5</v>
      </c>
      <c r="AL15" s="502">
        <f>IF(ISNUMBER(System!$C16),PlotData!L16+Momente!$E$2* $AF$1*L15,PlotData!$CB$3)</f>
        <v>-1.5</v>
      </c>
      <c r="AM15" s="501">
        <f>IF(ISNUMBER(System!$C16),PlotData!L16,PlotData!$CB$3)</f>
        <v>-1.5</v>
      </c>
      <c r="AN15" s="473">
        <f>IF(ISNUMBER(System!$C16),PlotData!B16,PlotData!$CB$3)</f>
        <v>-1.5</v>
      </c>
      <c r="AO15" s="390">
        <f>IF(ISNUMBER(System!$C16),AB15,PlotData!$CB$3)</f>
        <v>-1.5</v>
      </c>
      <c r="AQ15" s="504">
        <v>13</v>
      </c>
      <c r="AR15" s="501">
        <f>IF(ISNUMBER(System!$C16),PlotData!O16+ Momente!$E$2*$AF$1*O15,PlotData!$CB$4)</f>
        <v>1</v>
      </c>
      <c r="AS15" s="473">
        <f>IF(ISNUMBER(System!$C16),PlotData!P16+Momente!$E$2* $AF$1*P15,PlotData!$CB$4)</f>
        <v>1</v>
      </c>
      <c r="AT15" s="473">
        <f>IF(ISNUMBER(System!$C16),PlotData!Q16+ Momente!$E$2*$AF$1*Q15,PlotData!$CB$4)</f>
        <v>1</v>
      </c>
      <c r="AU15" s="473">
        <f>IF(ISNUMBER(System!$C16),PlotData!R16+Momente!$E$2* $AF$1*R15,PlotData!$CB$4)</f>
        <v>1</v>
      </c>
      <c r="AV15" s="473">
        <f>IF(ISNUMBER(System!$C16),PlotData!S16+ Momente!$E$2*$AF$1*S15,PlotData!$CB$4)</f>
        <v>1</v>
      </c>
      <c r="AW15" s="473">
        <f>IF(ISNUMBER(System!$C16),PlotData!T16+ Momente!$E$2*$AF$1*T15,PlotData!$CB$4)</f>
        <v>1</v>
      </c>
      <c r="AX15" s="473">
        <f>IF(ISNUMBER(System!$C16),PlotData!U16+ Momente!$E$2*$AF$1*U15,PlotData!$CB$4)</f>
        <v>1</v>
      </c>
      <c r="AY15" s="473">
        <f>IF(ISNUMBER(System!$C16),PlotData!V16+ Momente!$E$2*$AF$1*V15,PlotData!$CB$4)</f>
        <v>1</v>
      </c>
      <c r="AZ15" s="473">
        <f>IF(ISNUMBER(System!$C16),PlotData!W16+ Momente!$E$2*$AF$1*W15,PlotData!$CB$4)</f>
        <v>1</v>
      </c>
      <c r="BA15" s="473">
        <f>IF(ISNUMBER(System!$C16),PlotData!X16+ Momente!$E$2*$AF$1*X15,PlotData!$CB$4)</f>
        <v>1</v>
      </c>
      <c r="BB15" s="502">
        <f>IF(ISNUMBER(System!$C16),PlotData!Y16+ Momente!$E$2*$AF$1*Y15,PlotData!$CB$4)</f>
        <v>1</v>
      </c>
      <c r="BC15" s="542">
        <f>IF(ISNUMBER(System!$C16),PlotData!Y16, PlotData!CB$4)</f>
        <v>1</v>
      </c>
      <c r="BD15" s="473">
        <f>IF(ISNUMBER(System!$C16),PlotData!O16, PlotData!$CB$4)</f>
        <v>1</v>
      </c>
      <c r="BE15" s="502">
        <f>IF(ISNUMBER(System!$C16), AR15,PlotData!$CB$4)</f>
        <v>1</v>
      </c>
    </row>
    <row r="16" spans="1:61" x14ac:dyDescent="0.35">
      <c r="A16" s="503">
        <v>14</v>
      </c>
      <c r="B16" s="501"/>
      <c r="C16" s="473"/>
      <c r="D16" s="473"/>
      <c r="E16" s="473"/>
      <c r="F16" s="473"/>
      <c r="G16" s="473"/>
      <c r="H16" s="473"/>
      <c r="I16" s="473"/>
      <c r="J16" s="473"/>
      <c r="K16" s="473"/>
      <c r="L16" s="502"/>
      <c r="N16" s="503">
        <v>14</v>
      </c>
      <c r="O16" s="501"/>
      <c r="P16" s="473"/>
      <c r="Q16" s="473"/>
      <c r="R16" s="473"/>
      <c r="S16" s="473"/>
      <c r="T16" s="473"/>
      <c r="U16" s="473"/>
      <c r="V16" s="473"/>
      <c r="W16" s="473"/>
      <c r="X16" s="473"/>
      <c r="Y16" s="502"/>
      <c r="AA16" s="504">
        <v>14</v>
      </c>
      <c r="AB16" s="501">
        <f>IF(ISNUMBER(System!$C17),PlotData!B17+Momente!$E$2* $AF$1*B16,PlotData!$CB$3)</f>
        <v>-1.5</v>
      </c>
      <c r="AC16" s="473">
        <f>IF(ISNUMBER(System!$C17),PlotData!C17+ Momente!$E$2*$AF$1*C16,PlotData!$CB$3)</f>
        <v>-1.5</v>
      </c>
      <c r="AD16" s="473">
        <f>IF(ISNUMBER(System!$C17),PlotData!D17+ Momente!$E$2*$AF$1*D16,PlotData!$CB$3)</f>
        <v>-1.5</v>
      </c>
      <c r="AE16" s="473">
        <f>IF(ISNUMBER(System!$C17),PlotData!E17+Momente!$E$2* $AF$1*E16,PlotData!$CB$3)</f>
        <v>-1.5</v>
      </c>
      <c r="AF16" s="473">
        <f>IF(ISNUMBER(System!$C17),PlotData!F17+Momente!$E$2* $AF$1*F16,PlotData!$CB$3)</f>
        <v>-1.5</v>
      </c>
      <c r="AG16" s="473">
        <f>IF(ISNUMBER(System!$C17),PlotData!G17+ Momente!$E$2*$AF$1*G16,PlotData!$CB$3)</f>
        <v>-1.5</v>
      </c>
      <c r="AH16" s="473">
        <f>IF(ISNUMBER(System!$C17),PlotData!H17+ Momente!$E$2*$AF$1*H16,PlotData!$CB$3)</f>
        <v>-1.5</v>
      </c>
      <c r="AI16" s="473">
        <f>IF(ISNUMBER(System!$C17),PlotData!I17+ Momente!$E$2*$AF$1*I16,PlotData!$CB$3)</f>
        <v>-1.5</v>
      </c>
      <c r="AJ16" s="473">
        <f>IF(ISNUMBER(System!$C17),PlotData!J17+ Momente!$E$2*$AF$1*J16,PlotData!$CB$3)</f>
        <v>-1.5</v>
      </c>
      <c r="AK16" s="473">
        <f>IF(ISNUMBER(System!$C17),PlotData!K17+ Momente!$E$2*$AF$1*K16,PlotData!$CB$3)</f>
        <v>-1.5</v>
      </c>
      <c r="AL16" s="502">
        <f>IF(ISNUMBER(System!$C17),PlotData!L17+Momente!$E$2* $AF$1*L16,PlotData!$CB$3)</f>
        <v>-1.5</v>
      </c>
      <c r="AM16" s="501">
        <f>IF(ISNUMBER(System!$C17),PlotData!L17,PlotData!$CB$3)</f>
        <v>-1.5</v>
      </c>
      <c r="AN16" s="473">
        <f>IF(ISNUMBER(System!$C17),PlotData!B17,PlotData!$CB$3)</f>
        <v>-1.5</v>
      </c>
      <c r="AO16" s="390">
        <f>IF(ISNUMBER(System!$C17),AB16,PlotData!$CB$3)</f>
        <v>-1.5</v>
      </c>
      <c r="AQ16" s="504">
        <v>14</v>
      </c>
      <c r="AR16" s="501">
        <f>IF(ISNUMBER(System!$C17),PlotData!O17+ Momente!$E$2*$AF$1*O16,PlotData!$CB$4)</f>
        <v>1</v>
      </c>
      <c r="AS16" s="473">
        <f>IF(ISNUMBER(System!$C17),PlotData!P17+Momente!$E$2* $AF$1*P16,PlotData!$CB$4)</f>
        <v>1</v>
      </c>
      <c r="AT16" s="473">
        <f>IF(ISNUMBER(System!$C17),PlotData!Q17+ Momente!$E$2*$AF$1*Q16,PlotData!$CB$4)</f>
        <v>1</v>
      </c>
      <c r="AU16" s="473">
        <f>IF(ISNUMBER(System!$C17),PlotData!R17+Momente!$E$2* $AF$1*R16,PlotData!$CB$4)</f>
        <v>1</v>
      </c>
      <c r="AV16" s="473">
        <f>IF(ISNUMBER(System!$C17),PlotData!S17+ Momente!$E$2*$AF$1*S16,PlotData!$CB$4)</f>
        <v>1</v>
      </c>
      <c r="AW16" s="473">
        <f>IF(ISNUMBER(System!$C17),PlotData!T17+ Momente!$E$2*$AF$1*T16,PlotData!$CB$4)</f>
        <v>1</v>
      </c>
      <c r="AX16" s="473">
        <f>IF(ISNUMBER(System!$C17),PlotData!U17+ Momente!$E$2*$AF$1*U16,PlotData!$CB$4)</f>
        <v>1</v>
      </c>
      <c r="AY16" s="473">
        <f>IF(ISNUMBER(System!$C17),PlotData!V17+ Momente!$E$2*$AF$1*V16,PlotData!$CB$4)</f>
        <v>1</v>
      </c>
      <c r="AZ16" s="473">
        <f>IF(ISNUMBER(System!$C17),PlotData!W17+ Momente!$E$2*$AF$1*W16,PlotData!$CB$4)</f>
        <v>1</v>
      </c>
      <c r="BA16" s="473">
        <f>IF(ISNUMBER(System!$C17),PlotData!X17+ Momente!$E$2*$AF$1*X16,PlotData!$CB$4)</f>
        <v>1</v>
      </c>
      <c r="BB16" s="502">
        <f>IF(ISNUMBER(System!$C17),PlotData!Y17+ Momente!$E$2*$AF$1*Y16,PlotData!$CB$4)</f>
        <v>1</v>
      </c>
      <c r="BC16" s="542">
        <f>IF(ISNUMBER(System!$C17),PlotData!Y17, PlotData!CB$4)</f>
        <v>1</v>
      </c>
      <c r="BD16" s="473">
        <f>IF(ISNUMBER(System!$C17),PlotData!O17, PlotData!$CB$4)</f>
        <v>1</v>
      </c>
      <c r="BE16" s="502">
        <f>IF(ISNUMBER(System!$C17), AR16,PlotData!$CB$4)</f>
        <v>1</v>
      </c>
    </row>
    <row r="17" spans="1:57" x14ac:dyDescent="0.35">
      <c r="A17" s="503">
        <v>15</v>
      </c>
      <c r="B17" s="501"/>
      <c r="C17" s="473"/>
      <c r="D17" s="473"/>
      <c r="E17" s="473"/>
      <c r="F17" s="473"/>
      <c r="G17" s="473"/>
      <c r="H17" s="473"/>
      <c r="I17" s="473"/>
      <c r="J17" s="473"/>
      <c r="K17" s="473"/>
      <c r="L17" s="502"/>
      <c r="N17" s="503">
        <v>15</v>
      </c>
      <c r="O17" s="501"/>
      <c r="P17" s="473"/>
      <c r="Q17" s="473"/>
      <c r="R17" s="473"/>
      <c r="S17" s="473"/>
      <c r="T17" s="473"/>
      <c r="U17" s="473"/>
      <c r="V17" s="473"/>
      <c r="W17" s="473"/>
      <c r="X17" s="473"/>
      <c r="Y17" s="502"/>
      <c r="AA17" s="504">
        <v>15</v>
      </c>
      <c r="AB17" s="501">
        <f>IF(ISNUMBER(System!$C18),PlotData!B18+Momente!$E$2* $AF$1*B17,PlotData!$CB$3)</f>
        <v>-1.5</v>
      </c>
      <c r="AC17" s="473">
        <f>IF(ISNUMBER(System!$C18),PlotData!C18+ Momente!$E$2*$AF$1*C17,PlotData!$CB$3)</f>
        <v>-1.5</v>
      </c>
      <c r="AD17" s="473">
        <f>IF(ISNUMBER(System!$C18),PlotData!D18+ Momente!$E$2*$AF$1*D17,PlotData!$CB$3)</f>
        <v>-1.5</v>
      </c>
      <c r="AE17" s="473">
        <f>IF(ISNUMBER(System!$C18),PlotData!E18+Momente!$E$2* $AF$1*E17,PlotData!$CB$3)</f>
        <v>-1.5</v>
      </c>
      <c r="AF17" s="473">
        <f>IF(ISNUMBER(System!$C18),PlotData!F18+Momente!$E$2* $AF$1*F17,PlotData!$CB$3)</f>
        <v>-1.5</v>
      </c>
      <c r="AG17" s="473">
        <f>IF(ISNUMBER(System!$C18),PlotData!G18+ Momente!$E$2*$AF$1*G17,PlotData!$CB$3)</f>
        <v>-1.5</v>
      </c>
      <c r="AH17" s="473">
        <f>IF(ISNUMBER(System!$C18),PlotData!H18+ Momente!$E$2*$AF$1*H17,PlotData!$CB$3)</f>
        <v>-1.5</v>
      </c>
      <c r="AI17" s="473">
        <f>IF(ISNUMBER(System!$C18),PlotData!I18+ Momente!$E$2*$AF$1*I17,PlotData!$CB$3)</f>
        <v>-1.5</v>
      </c>
      <c r="AJ17" s="473">
        <f>IF(ISNUMBER(System!$C18),PlotData!J18+ Momente!$E$2*$AF$1*J17,PlotData!$CB$3)</f>
        <v>-1.5</v>
      </c>
      <c r="AK17" s="473">
        <f>IF(ISNUMBER(System!$C18),PlotData!K18+ Momente!$E$2*$AF$1*K17,PlotData!$CB$3)</f>
        <v>-1.5</v>
      </c>
      <c r="AL17" s="502">
        <f>IF(ISNUMBER(System!$C18),PlotData!L18+Momente!$E$2* $AF$1*L17,PlotData!$CB$3)</f>
        <v>-1.5</v>
      </c>
      <c r="AM17" s="501">
        <f>IF(ISNUMBER(System!$C18),PlotData!L18,PlotData!$CB$3)</f>
        <v>-1.5</v>
      </c>
      <c r="AN17" s="473">
        <f>IF(ISNUMBER(System!$C18),PlotData!B18,PlotData!$CB$3)</f>
        <v>-1.5</v>
      </c>
      <c r="AO17" s="390">
        <f>IF(ISNUMBER(System!$C18),AB17,PlotData!$CB$3)</f>
        <v>-1.5</v>
      </c>
      <c r="AQ17" s="504">
        <v>15</v>
      </c>
      <c r="AR17" s="501">
        <f>IF(ISNUMBER(System!$C18),PlotData!O18+ Momente!$E$2*$AF$1*O17,PlotData!$CB$4)</f>
        <v>1</v>
      </c>
      <c r="AS17" s="473">
        <f>IF(ISNUMBER(System!$C18),PlotData!P18+Momente!$E$2* $AF$1*P17,PlotData!$CB$4)</f>
        <v>1</v>
      </c>
      <c r="AT17" s="473">
        <f>IF(ISNUMBER(System!$C18),PlotData!Q18+ Momente!$E$2*$AF$1*Q17,PlotData!$CB$4)</f>
        <v>1</v>
      </c>
      <c r="AU17" s="473">
        <f>IF(ISNUMBER(System!$C18),PlotData!R18+Momente!$E$2* $AF$1*R17,PlotData!$CB$4)</f>
        <v>1</v>
      </c>
      <c r="AV17" s="473">
        <f>IF(ISNUMBER(System!$C18),PlotData!S18+ Momente!$E$2*$AF$1*S17,PlotData!$CB$4)</f>
        <v>1</v>
      </c>
      <c r="AW17" s="473">
        <f>IF(ISNUMBER(System!$C18),PlotData!T18+ Momente!$E$2*$AF$1*T17,PlotData!$CB$4)</f>
        <v>1</v>
      </c>
      <c r="AX17" s="473">
        <f>IF(ISNUMBER(System!$C18),PlotData!U18+ Momente!$E$2*$AF$1*U17,PlotData!$CB$4)</f>
        <v>1</v>
      </c>
      <c r="AY17" s="473">
        <f>IF(ISNUMBER(System!$C18),PlotData!V18+ Momente!$E$2*$AF$1*V17,PlotData!$CB$4)</f>
        <v>1</v>
      </c>
      <c r="AZ17" s="473">
        <f>IF(ISNUMBER(System!$C18),PlotData!W18+ Momente!$E$2*$AF$1*W17,PlotData!$CB$4)</f>
        <v>1</v>
      </c>
      <c r="BA17" s="473">
        <f>IF(ISNUMBER(System!$C18),PlotData!X18+ Momente!$E$2*$AF$1*X17,PlotData!$CB$4)</f>
        <v>1</v>
      </c>
      <c r="BB17" s="502">
        <f>IF(ISNUMBER(System!$C18),PlotData!Y18+ Momente!$E$2*$AF$1*Y17,PlotData!$CB$4)</f>
        <v>1</v>
      </c>
      <c r="BC17" s="542">
        <f>IF(ISNUMBER(System!$C18),PlotData!Y18, PlotData!CB$4)</f>
        <v>1</v>
      </c>
      <c r="BD17" s="473">
        <f>IF(ISNUMBER(System!$C18),PlotData!O18, PlotData!$CB$4)</f>
        <v>1</v>
      </c>
      <c r="BE17" s="502">
        <f>IF(ISNUMBER(System!$C18), AR17,PlotData!$CB$4)</f>
        <v>1</v>
      </c>
    </row>
    <row r="18" spans="1:57" x14ac:dyDescent="0.35">
      <c r="A18" s="503">
        <v>16</v>
      </c>
      <c r="B18" s="501"/>
      <c r="C18" s="473"/>
      <c r="D18" s="473"/>
      <c r="E18" s="473"/>
      <c r="F18" s="473"/>
      <c r="G18" s="473"/>
      <c r="H18" s="473"/>
      <c r="I18" s="473"/>
      <c r="J18" s="473"/>
      <c r="K18" s="473"/>
      <c r="L18" s="502"/>
      <c r="N18" s="503">
        <v>16</v>
      </c>
      <c r="O18" s="501"/>
      <c r="P18" s="473"/>
      <c r="Q18" s="473"/>
      <c r="R18" s="473"/>
      <c r="S18" s="473"/>
      <c r="T18" s="473"/>
      <c r="U18" s="473"/>
      <c r="V18" s="473"/>
      <c r="W18" s="473"/>
      <c r="X18" s="473"/>
      <c r="Y18" s="502"/>
      <c r="AA18" s="504">
        <v>16</v>
      </c>
      <c r="AB18" s="501">
        <f>IF(ISNUMBER(System!$C19),PlotData!B19+Momente!$E$2* $AF$1*B18,PlotData!$CB$3)</f>
        <v>-1.5</v>
      </c>
      <c r="AC18" s="473">
        <f>IF(ISNUMBER(System!$C19),PlotData!C19+ Momente!$E$2*$AF$1*C18,PlotData!$CB$3)</f>
        <v>-1.5</v>
      </c>
      <c r="AD18" s="473">
        <f>IF(ISNUMBER(System!$C19),PlotData!D19+ Momente!$E$2*$AF$1*D18,PlotData!$CB$3)</f>
        <v>-1.5</v>
      </c>
      <c r="AE18" s="473">
        <f>IF(ISNUMBER(System!$C19),PlotData!E19+Momente!$E$2* $AF$1*E18,PlotData!$CB$3)</f>
        <v>-1.5</v>
      </c>
      <c r="AF18" s="473">
        <f>IF(ISNUMBER(System!$C19),PlotData!F19+Momente!$E$2* $AF$1*F18,PlotData!$CB$3)</f>
        <v>-1.5</v>
      </c>
      <c r="AG18" s="473">
        <f>IF(ISNUMBER(System!$C19),PlotData!G19+ Momente!$E$2*$AF$1*G18,PlotData!$CB$3)</f>
        <v>-1.5</v>
      </c>
      <c r="AH18" s="473">
        <f>IF(ISNUMBER(System!$C19),PlotData!H19+ Momente!$E$2*$AF$1*H18,PlotData!$CB$3)</f>
        <v>-1.5</v>
      </c>
      <c r="AI18" s="473">
        <f>IF(ISNUMBER(System!$C19),PlotData!I19+ Momente!$E$2*$AF$1*I18,PlotData!$CB$3)</f>
        <v>-1.5</v>
      </c>
      <c r="AJ18" s="473">
        <f>IF(ISNUMBER(System!$C19),PlotData!J19+ Momente!$E$2*$AF$1*J18,PlotData!$CB$3)</f>
        <v>-1.5</v>
      </c>
      <c r="AK18" s="473">
        <f>IF(ISNUMBER(System!$C19),PlotData!K19+ Momente!$E$2*$AF$1*K18,PlotData!$CB$3)</f>
        <v>-1.5</v>
      </c>
      <c r="AL18" s="502">
        <f>IF(ISNUMBER(System!$C19),PlotData!L19+Momente!$E$2* $AF$1*L18,PlotData!$CB$3)</f>
        <v>-1.5</v>
      </c>
      <c r="AM18" s="501">
        <f>IF(ISNUMBER(System!$C19),PlotData!L19,PlotData!$CB$3)</f>
        <v>-1.5</v>
      </c>
      <c r="AN18" s="473">
        <f>IF(ISNUMBER(System!$C19),PlotData!B19,PlotData!$CB$3)</f>
        <v>-1.5</v>
      </c>
      <c r="AO18" s="390">
        <f>IF(ISNUMBER(System!$C19),AB18,PlotData!$CB$3)</f>
        <v>-1.5</v>
      </c>
      <c r="AQ18" s="504">
        <v>16</v>
      </c>
      <c r="AR18" s="501">
        <f>IF(ISNUMBER(System!$C19),PlotData!O19+ Momente!$E$2*$AF$1*O18,PlotData!$CB$4)</f>
        <v>1</v>
      </c>
      <c r="AS18" s="473">
        <f>IF(ISNUMBER(System!$C19),PlotData!P19+Momente!$E$2* $AF$1*P18,PlotData!$CB$4)</f>
        <v>1</v>
      </c>
      <c r="AT18" s="473">
        <f>IF(ISNUMBER(System!$C19),PlotData!Q19+ Momente!$E$2*$AF$1*Q18,PlotData!$CB$4)</f>
        <v>1</v>
      </c>
      <c r="AU18" s="473">
        <f>IF(ISNUMBER(System!$C19),PlotData!R19+Momente!$E$2* $AF$1*R18,PlotData!$CB$4)</f>
        <v>1</v>
      </c>
      <c r="AV18" s="473">
        <f>IF(ISNUMBER(System!$C19),PlotData!S19+ Momente!$E$2*$AF$1*S18,PlotData!$CB$4)</f>
        <v>1</v>
      </c>
      <c r="AW18" s="473">
        <f>IF(ISNUMBER(System!$C19),PlotData!T19+ Momente!$E$2*$AF$1*T18,PlotData!$CB$4)</f>
        <v>1</v>
      </c>
      <c r="AX18" s="473">
        <f>IF(ISNUMBER(System!$C19),PlotData!U19+ Momente!$E$2*$AF$1*U18,PlotData!$CB$4)</f>
        <v>1</v>
      </c>
      <c r="AY18" s="473">
        <f>IF(ISNUMBER(System!$C19),PlotData!V19+ Momente!$E$2*$AF$1*V18,PlotData!$CB$4)</f>
        <v>1</v>
      </c>
      <c r="AZ18" s="473">
        <f>IF(ISNUMBER(System!$C19),PlotData!W19+ Momente!$E$2*$AF$1*W18,PlotData!$CB$4)</f>
        <v>1</v>
      </c>
      <c r="BA18" s="473">
        <f>IF(ISNUMBER(System!$C19),PlotData!X19+ Momente!$E$2*$AF$1*X18,PlotData!$CB$4)</f>
        <v>1</v>
      </c>
      <c r="BB18" s="502">
        <f>IF(ISNUMBER(System!$C19),PlotData!Y19+ Momente!$E$2*$AF$1*Y18,PlotData!$CB$4)</f>
        <v>1</v>
      </c>
      <c r="BC18" s="542">
        <f>IF(ISNUMBER(System!$C19),PlotData!Y19, PlotData!CB$4)</f>
        <v>1</v>
      </c>
      <c r="BD18" s="473">
        <f>IF(ISNUMBER(System!$C19),PlotData!O19, PlotData!$CB$4)</f>
        <v>1</v>
      </c>
      <c r="BE18" s="502">
        <f>IF(ISNUMBER(System!$C19), AR18,PlotData!$CB$4)</f>
        <v>1</v>
      </c>
    </row>
    <row r="19" spans="1:57" x14ac:dyDescent="0.35">
      <c r="A19" s="503">
        <v>17</v>
      </c>
      <c r="B19" s="501"/>
      <c r="C19" s="473"/>
      <c r="D19" s="473"/>
      <c r="E19" s="473"/>
      <c r="F19" s="473"/>
      <c r="G19" s="473"/>
      <c r="H19" s="473"/>
      <c r="I19" s="473"/>
      <c r="J19" s="473"/>
      <c r="K19" s="473"/>
      <c r="L19" s="502"/>
      <c r="N19" s="503">
        <v>17</v>
      </c>
      <c r="O19" s="501"/>
      <c r="P19" s="473"/>
      <c r="Q19" s="473"/>
      <c r="R19" s="473"/>
      <c r="S19" s="473"/>
      <c r="T19" s="473"/>
      <c r="U19" s="473"/>
      <c r="V19" s="473"/>
      <c r="W19" s="473"/>
      <c r="X19" s="473"/>
      <c r="Y19" s="502"/>
      <c r="AA19" s="504">
        <v>17</v>
      </c>
      <c r="AB19" s="501">
        <f>IF(ISNUMBER(System!$C20),PlotData!B20+Momente!$E$2* $AF$1*B19,PlotData!$CB$3)</f>
        <v>-1.5</v>
      </c>
      <c r="AC19" s="473">
        <f>IF(ISNUMBER(System!$C20),PlotData!C20+ Momente!$E$2*$AF$1*C19,PlotData!$CB$3)</f>
        <v>-1.5</v>
      </c>
      <c r="AD19" s="473">
        <f>IF(ISNUMBER(System!$C20),PlotData!D20+ Momente!$E$2*$AF$1*D19,PlotData!$CB$3)</f>
        <v>-1.5</v>
      </c>
      <c r="AE19" s="473">
        <f>IF(ISNUMBER(System!$C20),PlotData!E20+Momente!$E$2* $AF$1*E19,PlotData!$CB$3)</f>
        <v>-1.5</v>
      </c>
      <c r="AF19" s="473">
        <f>IF(ISNUMBER(System!$C20),PlotData!F20+Momente!$E$2* $AF$1*F19,PlotData!$CB$3)</f>
        <v>-1.5</v>
      </c>
      <c r="AG19" s="473">
        <f>IF(ISNUMBER(System!$C20),PlotData!G20+ Momente!$E$2*$AF$1*G19,PlotData!$CB$3)</f>
        <v>-1.5</v>
      </c>
      <c r="AH19" s="473">
        <f>IF(ISNUMBER(System!$C20),PlotData!H20+ Momente!$E$2*$AF$1*H19,PlotData!$CB$3)</f>
        <v>-1.5</v>
      </c>
      <c r="AI19" s="473">
        <f>IF(ISNUMBER(System!$C20),PlotData!I20+ Momente!$E$2*$AF$1*I19,PlotData!$CB$3)</f>
        <v>-1.5</v>
      </c>
      <c r="AJ19" s="473">
        <f>IF(ISNUMBER(System!$C20),PlotData!J20+ Momente!$E$2*$AF$1*J19,PlotData!$CB$3)</f>
        <v>-1.5</v>
      </c>
      <c r="AK19" s="473">
        <f>IF(ISNUMBER(System!$C20),PlotData!K20+ Momente!$E$2*$AF$1*K19,PlotData!$CB$3)</f>
        <v>-1.5</v>
      </c>
      <c r="AL19" s="502">
        <f>IF(ISNUMBER(System!$C20),PlotData!L20+Momente!$E$2* $AF$1*L19,PlotData!$CB$3)</f>
        <v>-1.5</v>
      </c>
      <c r="AM19" s="501">
        <f>IF(ISNUMBER(System!$C20),PlotData!L20,PlotData!$CB$3)</f>
        <v>-1.5</v>
      </c>
      <c r="AN19" s="473">
        <f>IF(ISNUMBER(System!$C20),PlotData!B20,PlotData!$CB$3)</f>
        <v>-1.5</v>
      </c>
      <c r="AO19" s="390">
        <f>IF(ISNUMBER(System!$C20),AB19,PlotData!$CB$3)</f>
        <v>-1.5</v>
      </c>
      <c r="AQ19" s="504">
        <v>17</v>
      </c>
      <c r="AR19" s="501">
        <f>IF(ISNUMBER(System!$C20),PlotData!O20+ Momente!$E$2*$AF$1*O19,PlotData!$CB$4)</f>
        <v>1</v>
      </c>
      <c r="AS19" s="473">
        <f>IF(ISNUMBER(System!$C20),PlotData!P20+Momente!$E$2* $AF$1*P19,PlotData!$CB$4)</f>
        <v>1</v>
      </c>
      <c r="AT19" s="473">
        <f>IF(ISNUMBER(System!$C20),PlotData!Q20+ Momente!$E$2*$AF$1*Q19,PlotData!$CB$4)</f>
        <v>1</v>
      </c>
      <c r="AU19" s="473">
        <f>IF(ISNUMBER(System!$C20),PlotData!R20+Momente!$E$2* $AF$1*R19,PlotData!$CB$4)</f>
        <v>1</v>
      </c>
      <c r="AV19" s="473">
        <f>IF(ISNUMBER(System!$C20),PlotData!S20+ Momente!$E$2*$AF$1*S19,PlotData!$CB$4)</f>
        <v>1</v>
      </c>
      <c r="AW19" s="473">
        <f>IF(ISNUMBER(System!$C20),PlotData!T20+ Momente!$E$2*$AF$1*T19,PlotData!$CB$4)</f>
        <v>1</v>
      </c>
      <c r="AX19" s="473">
        <f>IF(ISNUMBER(System!$C20),PlotData!U20+ Momente!$E$2*$AF$1*U19,PlotData!$CB$4)</f>
        <v>1</v>
      </c>
      <c r="AY19" s="473">
        <f>IF(ISNUMBER(System!$C20),PlotData!V20+ Momente!$E$2*$AF$1*V19,PlotData!$CB$4)</f>
        <v>1</v>
      </c>
      <c r="AZ19" s="473">
        <f>IF(ISNUMBER(System!$C20),PlotData!W20+ Momente!$E$2*$AF$1*W19,PlotData!$CB$4)</f>
        <v>1</v>
      </c>
      <c r="BA19" s="473">
        <f>IF(ISNUMBER(System!$C20),PlotData!X20+ Momente!$E$2*$AF$1*X19,PlotData!$CB$4)</f>
        <v>1</v>
      </c>
      <c r="BB19" s="502">
        <f>IF(ISNUMBER(System!$C20),PlotData!Y20+ Momente!$E$2*$AF$1*Y19,PlotData!$CB$4)</f>
        <v>1</v>
      </c>
      <c r="BC19" s="542">
        <f>IF(ISNUMBER(System!$C20),PlotData!Y20, PlotData!CB$4)</f>
        <v>1</v>
      </c>
      <c r="BD19" s="473">
        <f>IF(ISNUMBER(System!$C20),PlotData!O20, PlotData!$CB$4)</f>
        <v>1</v>
      </c>
      <c r="BE19" s="502">
        <f>IF(ISNUMBER(System!$C20), AR19,PlotData!$CB$4)</f>
        <v>1</v>
      </c>
    </row>
    <row r="20" spans="1:57" x14ac:dyDescent="0.35">
      <c r="A20" s="503">
        <v>18</v>
      </c>
      <c r="B20" s="501"/>
      <c r="C20" s="473"/>
      <c r="D20" s="473"/>
      <c r="E20" s="473"/>
      <c r="F20" s="473"/>
      <c r="G20" s="473"/>
      <c r="H20" s="473"/>
      <c r="I20" s="473"/>
      <c r="J20" s="473"/>
      <c r="K20" s="473"/>
      <c r="L20" s="502"/>
      <c r="N20" s="503">
        <v>18</v>
      </c>
      <c r="O20" s="501"/>
      <c r="P20" s="473"/>
      <c r="Q20" s="473"/>
      <c r="R20" s="473"/>
      <c r="S20" s="473"/>
      <c r="T20" s="473"/>
      <c r="U20" s="473"/>
      <c r="V20" s="473"/>
      <c r="W20" s="473"/>
      <c r="X20" s="473"/>
      <c r="Y20" s="502"/>
      <c r="AA20" s="504">
        <v>18</v>
      </c>
      <c r="AB20" s="501">
        <f>IF(ISNUMBER(System!$C21),PlotData!B21+Momente!$E$2* $AF$1*B20,PlotData!$CB$3)</f>
        <v>-1.5</v>
      </c>
      <c r="AC20" s="473">
        <f>IF(ISNUMBER(System!$C21),PlotData!C21+ Momente!$E$2*$AF$1*C20,PlotData!$CB$3)</f>
        <v>-1.5</v>
      </c>
      <c r="AD20" s="473">
        <f>IF(ISNUMBER(System!$C21),PlotData!D21+ Momente!$E$2*$AF$1*D20,PlotData!$CB$3)</f>
        <v>-1.5</v>
      </c>
      <c r="AE20" s="473">
        <f>IF(ISNUMBER(System!$C21),PlotData!E21+Momente!$E$2* $AF$1*E20,PlotData!$CB$3)</f>
        <v>-1.5</v>
      </c>
      <c r="AF20" s="473">
        <f>IF(ISNUMBER(System!$C21),PlotData!F21+Momente!$E$2* $AF$1*F20,PlotData!$CB$3)</f>
        <v>-1.5</v>
      </c>
      <c r="AG20" s="473">
        <f>IF(ISNUMBER(System!$C21),PlotData!G21+ Momente!$E$2*$AF$1*G20,PlotData!$CB$3)</f>
        <v>-1.5</v>
      </c>
      <c r="AH20" s="473">
        <f>IF(ISNUMBER(System!$C21),PlotData!H21+ Momente!$E$2*$AF$1*H20,PlotData!$CB$3)</f>
        <v>-1.5</v>
      </c>
      <c r="AI20" s="473">
        <f>IF(ISNUMBER(System!$C21),PlotData!I21+ Momente!$E$2*$AF$1*I20,PlotData!$CB$3)</f>
        <v>-1.5</v>
      </c>
      <c r="AJ20" s="473">
        <f>IF(ISNUMBER(System!$C21),PlotData!J21+ Momente!$E$2*$AF$1*J20,PlotData!$CB$3)</f>
        <v>-1.5</v>
      </c>
      <c r="AK20" s="473">
        <f>IF(ISNUMBER(System!$C21),PlotData!K21+ Momente!$E$2*$AF$1*K20,PlotData!$CB$3)</f>
        <v>-1.5</v>
      </c>
      <c r="AL20" s="502">
        <f>IF(ISNUMBER(System!$C21),PlotData!L21+Momente!$E$2* $AF$1*L20,PlotData!$CB$3)</f>
        <v>-1.5</v>
      </c>
      <c r="AM20" s="501">
        <f>IF(ISNUMBER(System!$C21),PlotData!L21,PlotData!$CB$3)</f>
        <v>-1.5</v>
      </c>
      <c r="AN20" s="473">
        <f>IF(ISNUMBER(System!$C21),PlotData!B21,PlotData!$CB$3)</f>
        <v>-1.5</v>
      </c>
      <c r="AO20" s="390">
        <f>IF(ISNUMBER(System!$C21),AB20,PlotData!$CB$3)</f>
        <v>-1.5</v>
      </c>
      <c r="AQ20" s="504">
        <v>18</v>
      </c>
      <c r="AR20" s="501">
        <f>IF(ISNUMBER(System!$C21),PlotData!O21+ Momente!$E$2*$AF$1*O20,PlotData!$CB$4)</f>
        <v>1</v>
      </c>
      <c r="AS20" s="473">
        <f>IF(ISNUMBER(System!$C21),PlotData!P21+Momente!$E$2* $AF$1*P20,PlotData!$CB$4)</f>
        <v>1</v>
      </c>
      <c r="AT20" s="473">
        <f>IF(ISNUMBER(System!$C21),PlotData!Q21+ Momente!$E$2*$AF$1*Q20,PlotData!$CB$4)</f>
        <v>1</v>
      </c>
      <c r="AU20" s="473">
        <f>IF(ISNUMBER(System!$C21),PlotData!R21+Momente!$E$2* $AF$1*R20,PlotData!$CB$4)</f>
        <v>1</v>
      </c>
      <c r="AV20" s="473">
        <f>IF(ISNUMBER(System!$C21),PlotData!S21+ Momente!$E$2*$AF$1*S20,PlotData!$CB$4)</f>
        <v>1</v>
      </c>
      <c r="AW20" s="473">
        <f>IF(ISNUMBER(System!$C21),PlotData!T21+ Momente!$E$2*$AF$1*T20,PlotData!$CB$4)</f>
        <v>1</v>
      </c>
      <c r="AX20" s="473">
        <f>IF(ISNUMBER(System!$C21),PlotData!U21+ Momente!$E$2*$AF$1*U20,PlotData!$CB$4)</f>
        <v>1</v>
      </c>
      <c r="AY20" s="473">
        <f>IF(ISNUMBER(System!$C21),PlotData!V21+ Momente!$E$2*$AF$1*V20,PlotData!$CB$4)</f>
        <v>1</v>
      </c>
      <c r="AZ20" s="473">
        <f>IF(ISNUMBER(System!$C21),PlotData!W21+ Momente!$E$2*$AF$1*W20,PlotData!$CB$4)</f>
        <v>1</v>
      </c>
      <c r="BA20" s="473">
        <f>IF(ISNUMBER(System!$C21),PlotData!X21+ Momente!$E$2*$AF$1*X20,PlotData!$CB$4)</f>
        <v>1</v>
      </c>
      <c r="BB20" s="502">
        <f>IF(ISNUMBER(System!$C21),PlotData!Y21+ Momente!$E$2*$AF$1*Y20,PlotData!$CB$4)</f>
        <v>1</v>
      </c>
      <c r="BC20" s="542">
        <f>IF(ISNUMBER(System!$C21),PlotData!Y21, PlotData!CB$4)</f>
        <v>1</v>
      </c>
      <c r="BD20" s="473">
        <f>IF(ISNUMBER(System!$C21),PlotData!O21, PlotData!$CB$4)</f>
        <v>1</v>
      </c>
      <c r="BE20" s="502">
        <f>IF(ISNUMBER(System!$C21), AR20,PlotData!$CB$4)</f>
        <v>1</v>
      </c>
    </row>
    <row r="21" spans="1:57" x14ac:dyDescent="0.35">
      <c r="A21" s="503">
        <v>19</v>
      </c>
      <c r="B21" s="501"/>
      <c r="C21" s="473"/>
      <c r="D21" s="473"/>
      <c r="E21" s="473"/>
      <c r="F21" s="473"/>
      <c r="G21" s="473"/>
      <c r="H21" s="473"/>
      <c r="I21" s="473"/>
      <c r="J21" s="473"/>
      <c r="K21" s="473"/>
      <c r="L21" s="502"/>
      <c r="N21" s="503">
        <v>19</v>
      </c>
      <c r="O21" s="501"/>
      <c r="P21" s="473"/>
      <c r="Q21" s="473"/>
      <c r="R21" s="473"/>
      <c r="S21" s="473"/>
      <c r="T21" s="473"/>
      <c r="U21" s="473"/>
      <c r="V21" s="473"/>
      <c r="W21" s="473"/>
      <c r="X21" s="473"/>
      <c r="Y21" s="502"/>
      <c r="AA21" s="504">
        <v>19</v>
      </c>
      <c r="AB21" s="501">
        <f>IF(ISNUMBER(System!$C22),PlotData!B22+Momente!$E$2* $AF$1*B21,PlotData!$CB$3)</f>
        <v>-1.5</v>
      </c>
      <c r="AC21" s="473">
        <f>IF(ISNUMBER(System!$C22),PlotData!C22+ Momente!$E$2*$AF$1*C21,PlotData!$CB$3)</f>
        <v>-1.5</v>
      </c>
      <c r="AD21" s="473">
        <f>IF(ISNUMBER(System!$C22),PlotData!D22+ Momente!$E$2*$AF$1*D21,PlotData!$CB$3)</f>
        <v>-1.5</v>
      </c>
      <c r="AE21" s="473">
        <f>IF(ISNUMBER(System!$C22),PlotData!E22+Momente!$E$2* $AF$1*E21,PlotData!$CB$3)</f>
        <v>-1.5</v>
      </c>
      <c r="AF21" s="473">
        <f>IF(ISNUMBER(System!$C22),PlotData!F22+Momente!$E$2* $AF$1*F21,PlotData!$CB$3)</f>
        <v>-1.5</v>
      </c>
      <c r="AG21" s="473">
        <f>IF(ISNUMBER(System!$C22),PlotData!G22+ Momente!$E$2*$AF$1*G21,PlotData!$CB$3)</f>
        <v>-1.5</v>
      </c>
      <c r="AH21" s="473">
        <f>IF(ISNUMBER(System!$C22),PlotData!H22+ Momente!$E$2*$AF$1*H21,PlotData!$CB$3)</f>
        <v>-1.5</v>
      </c>
      <c r="AI21" s="473">
        <f>IF(ISNUMBER(System!$C22),PlotData!I22+ Momente!$E$2*$AF$1*I21,PlotData!$CB$3)</f>
        <v>-1.5</v>
      </c>
      <c r="AJ21" s="473">
        <f>IF(ISNUMBER(System!$C22),PlotData!J22+ Momente!$E$2*$AF$1*J21,PlotData!$CB$3)</f>
        <v>-1.5</v>
      </c>
      <c r="AK21" s="473">
        <f>IF(ISNUMBER(System!$C22),PlotData!K22+ Momente!$E$2*$AF$1*K21,PlotData!$CB$3)</f>
        <v>-1.5</v>
      </c>
      <c r="AL21" s="502">
        <f>IF(ISNUMBER(System!$C22),PlotData!L22+Momente!$E$2* $AF$1*L21,PlotData!$CB$3)</f>
        <v>-1.5</v>
      </c>
      <c r="AM21" s="501">
        <f>IF(ISNUMBER(System!$C22),PlotData!L22,PlotData!$CB$3)</f>
        <v>-1.5</v>
      </c>
      <c r="AN21" s="473">
        <f>IF(ISNUMBER(System!$C22),PlotData!B22,PlotData!$CB$3)</f>
        <v>-1.5</v>
      </c>
      <c r="AO21" s="390">
        <f>IF(ISNUMBER(System!$C22),AB21,PlotData!$CB$3)</f>
        <v>-1.5</v>
      </c>
      <c r="AQ21" s="504">
        <v>19</v>
      </c>
      <c r="AR21" s="501">
        <f>IF(ISNUMBER(System!$C22),PlotData!O22+ Momente!$E$2*$AF$1*O21,PlotData!$CB$4)</f>
        <v>1</v>
      </c>
      <c r="AS21" s="473">
        <f>IF(ISNUMBER(System!$C22),PlotData!P22+Momente!$E$2* $AF$1*P21,PlotData!$CB$4)</f>
        <v>1</v>
      </c>
      <c r="AT21" s="473">
        <f>IF(ISNUMBER(System!$C22),PlotData!Q22+ Momente!$E$2*$AF$1*Q21,PlotData!$CB$4)</f>
        <v>1</v>
      </c>
      <c r="AU21" s="473">
        <f>IF(ISNUMBER(System!$C22),PlotData!R22+Momente!$E$2* $AF$1*R21,PlotData!$CB$4)</f>
        <v>1</v>
      </c>
      <c r="AV21" s="473">
        <f>IF(ISNUMBER(System!$C22),PlotData!S22+ Momente!$E$2*$AF$1*S21,PlotData!$CB$4)</f>
        <v>1</v>
      </c>
      <c r="AW21" s="473">
        <f>IF(ISNUMBER(System!$C22),PlotData!T22+ Momente!$E$2*$AF$1*T21,PlotData!$CB$4)</f>
        <v>1</v>
      </c>
      <c r="AX21" s="473">
        <f>IF(ISNUMBER(System!$C22),PlotData!U22+ Momente!$E$2*$AF$1*U21,PlotData!$CB$4)</f>
        <v>1</v>
      </c>
      <c r="AY21" s="473">
        <f>IF(ISNUMBER(System!$C22),PlotData!V22+ Momente!$E$2*$AF$1*V21,PlotData!$CB$4)</f>
        <v>1</v>
      </c>
      <c r="AZ21" s="473">
        <f>IF(ISNUMBER(System!$C22),PlotData!W22+ Momente!$E$2*$AF$1*W21,PlotData!$CB$4)</f>
        <v>1</v>
      </c>
      <c r="BA21" s="473">
        <f>IF(ISNUMBER(System!$C22),PlotData!X22+ Momente!$E$2*$AF$1*X21,PlotData!$CB$4)</f>
        <v>1</v>
      </c>
      <c r="BB21" s="502">
        <f>IF(ISNUMBER(System!$C22),PlotData!Y22+ Momente!$E$2*$AF$1*Y21,PlotData!$CB$4)</f>
        <v>1</v>
      </c>
      <c r="BC21" s="542">
        <f>IF(ISNUMBER(System!$C22),PlotData!Y22, PlotData!CB$4)</f>
        <v>1</v>
      </c>
      <c r="BD21" s="473">
        <f>IF(ISNUMBER(System!$C22),PlotData!O22, PlotData!$CB$4)</f>
        <v>1</v>
      </c>
      <c r="BE21" s="502">
        <f>IF(ISNUMBER(System!$C22), AR21,PlotData!$CB$4)</f>
        <v>1</v>
      </c>
    </row>
    <row r="22" spans="1:57" x14ac:dyDescent="0.35">
      <c r="A22" s="543">
        <v>20</v>
      </c>
      <c r="B22" s="511"/>
      <c r="C22" s="512"/>
      <c r="D22" s="512"/>
      <c r="E22" s="512"/>
      <c r="F22" s="512"/>
      <c r="G22" s="512"/>
      <c r="H22" s="512"/>
      <c r="I22" s="512"/>
      <c r="J22" s="512"/>
      <c r="K22" s="512"/>
      <c r="L22" s="513"/>
      <c r="N22" s="543">
        <v>20</v>
      </c>
      <c r="O22" s="511"/>
      <c r="P22" s="512"/>
      <c r="Q22" s="512"/>
      <c r="R22" s="512"/>
      <c r="S22" s="512"/>
      <c r="T22" s="512"/>
      <c r="U22" s="512"/>
      <c r="V22" s="512"/>
      <c r="W22" s="512"/>
      <c r="X22" s="512"/>
      <c r="Y22" s="513"/>
      <c r="AA22" s="514">
        <v>20</v>
      </c>
      <c r="AB22" s="501">
        <f>IF(ISNUMBER(System!$C23),PlotData!B23+Momente!$E$2* $AF$1*B22,PlotData!$CB$3)</f>
        <v>-1.5</v>
      </c>
      <c r="AC22" s="473">
        <f>IF(ISNUMBER(System!$C23),PlotData!C23+ Momente!$E$2*$AF$1*C22,PlotData!$CB$3)</f>
        <v>-1.5</v>
      </c>
      <c r="AD22" s="473">
        <f>IF(ISNUMBER(System!$C23),PlotData!D23+ Momente!$E$2*$AF$1*D22,PlotData!$CB$3)</f>
        <v>-1.5</v>
      </c>
      <c r="AE22" s="473">
        <f>IF(ISNUMBER(System!$C23),PlotData!E23+Momente!$E$2* $AF$1*E22,PlotData!$CB$3)</f>
        <v>-1.5</v>
      </c>
      <c r="AF22" s="473">
        <f>IF(ISNUMBER(System!$C23),PlotData!F23+Momente!$E$2* $AF$1*F22,PlotData!$CB$3)</f>
        <v>-1.5</v>
      </c>
      <c r="AG22" s="473">
        <f>IF(ISNUMBER(System!$C23),PlotData!G23+ Momente!$E$2*$AF$1*G22,PlotData!$CB$3)</f>
        <v>-1.5</v>
      </c>
      <c r="AH22" s="473">
        <f>IF(ISNUMBER(System!$C23),PlotData!H23+ Momente!$E$2*$AF$1*H22,PlotData!$CB$3)</f>
        <v>-1.5</v>
      </c>
      <c r="AI22" s="473">
        <f>IF(ISNUMBER(System!$C23),PlotData!I23+ Momente!$E$2*$AF$1*I22,PlotData!$CB$3)</f>
        <v>-1.5</v>
      </c>
      <c r="AJ22" s="473">
        <f>IF(ISNUMBER(System!$C23),PlotData!J23+ Momente!$E$2*$AF$1*J22,PlotData!$CB$3)</f>
        <v>-1.5</v>
      </c>
      <c r="AK22" s="473">
        <f>IF(ISNUMBER(System!$C23),PlotData!K23+ Momente!$E$2*$AF$1*K22,PlotData!$CB$3)</f>
        <v>-1.5</v>
      </c>
      <c r="AL22" s="502">
        <f>IF(ISNUMBER(System!$C23),PlotData!L23+Momente!$E$2* $AF$1*L22,PlotData!$CB$3)</f>
        <v>-1.5</v>
      </c>
      <c r="AM22" s="501">
        <f>IF(ISNUMBER(System!$C23),PlotData!L23,PlotData!$CB$3)</f>
        <v>-1.5</v>
      </c>
      <c r="AN22" s="473">
        <f>IF(ISNUMBER(System!$C23),PlotData!B23,PlotData!$CB$3)</f>
        <v>-1.5</v>
      </c>
      <c r="AO22" s="390">
        <f>IF(ISNUMBER(System!$C23),AB22,PlotData!$CB$3)</f>
        <v>-1.5</v>
      </c>
      <c r="AQ22" s="514">
        <v>20</v>
      </c>
      <c r="AR22" s="501">
        <f>IF(ISNUMBER(System!$C23),PlotData!O23+ Momente!$E$2*$AF$1*O22,PlotData!$CB$4)</f>
        <v>1</v>
      </c>
      <c r="AS22" s="473">
        <f>IF(ISNUMBER(System!$C23),PlotData!P23+Momente!$E$2* $AF$1*P22,PlotData!$CB$4)</f>
        <v>1</v>
      </c>
      <c r="AT22" s="473">
        <f>IF(ISNUMBER(System!$C23),PlotData!Q23+ Momente!$E$2*$AF$1*Q22,PlotData!$CB$4)</f>
        <v>1</v>
      </c>
      <c r="AU22" s="473">
        <f>IF(ISNUMBER(System!$C23),PlotData!R23+Momente!$E$2* $AF$1*R22,PlotData!$CB$4)</f>
        <v>1</v>
      </c>
      <c r="AV22" s="473">
        <f>IF(ISNUMBER(System!$C23),PlotData!S23+ Momente!$E$2*$AF$1*S22,PlotData!$CB$4)</f>
        <v>1</v>
      </c>
      <c r="AW22" s="473">
        <f>IF(ISNUMBER(System!$C23),PlotData!T23+ Momente!$E$2*$AF$1*T22,PlotData!$CB$4)</f>
        <v>1</v>
      </c>
      <c r="AX22" s="473">
        <f>IF(ISNUMBER(System!$C23),PlotData!U23+ Momente!$E$2*$AF$1*U22,PlotData!$CB$4)</f>
        <v>1</v>
      </c>
      <c r="AY22" s="473">
        <f>IF(ISNUMBER(System!$C23),PlotData!V23+ Momente!$E$2*$AF$1*V22,PlotData!$CB$4)</f>
        <v>1</v>
      </c>
      <c r="AZ22" s="473">
        <f>IF(ISNUMBER(System!$C23),PlotData!W23+ Momente!$E$2*$AF$1*W22,PlotData!$CB$4)</f>
        <v>1</v>
      </c>
      <c r="BA22" s="473">
        <f>IF(ISNUMBER(System!$C23),PlotData!X23+ Momente!$E$2*$AF$1*X22,PlotData!$CB$4)</f>
        <v>1</v>
      </c>
      <c r="BB22" s="502">
        <f>IF(ISNUMBER(System!$C23),PlotData!Y23+ Momente!$E$2*$AF$1*Y22,PlotData!$CB$4)</f>
        <v>1</v>
      </c>
      <c r="BC22" s="542">
        <f>IF(ISNUMBER(System!$C23),PlotData!Y23, PlotData!CB$4)</f>
        <v>1</v>
      </c>
      <c r="BD22" s="473">
        <f>IF(ISNUMBER(System!$C23),PlotData!O23, PlotData!$CB$4)</f>
        <v>1</v>
      </c>
      <c r="BE22" s="502">
        <f>IF(ISNUMBER(System!$C23), AR22,PlotData!$CB$4)</f>
        <v>1</v>
      </c>
    </row>
    <row r="23" spans="1:57" x14ac:dyDescent="0.35">
      <c r="A23" s="544">
        <v>21</v>
      </c>
      <c r="B23" s="501"/>
      <c r="C23" s="473"/>
      <c r="D23" s="473"/>
      <c r="E23" s="473"/>
      <c r="F23" s="473"/>
      <c r="G23" s="473"/>
      <c r="H23" s="473"/>
      <c r="I23" s="473"/>
      <c r="J23" s="473"/>
      <c r="K23" s="473"/>
      <c r="L23" s="502"/>
      <c r="N23" s="544">
        <v>21</v>
      </c>
      <c r="O23" s="501"/>
      <c r="P23" s="473"/>
      <c r="Q23" s="473"/>
      <c r="R23" s="473"/>
      <c r="S23" s="473"/>
      <c r="T23" s="473"/>
      <c r="U23" s="473"/>
      <c r="V23" s="473"/>
      <c r="W23" s="473"/>
      <c r="X23" s="473"/>
      <c r="Y23" s="502"/>
      <c r="AA23" s="515">
        <v>21</v>
      </c>
      <c r="AB23" s="501">
        <f>IF(ISNUMBER(System!$C24),PlotData!B24+Momente!$E$2* $AF$1*B23,PlotData!$CB$3)</f>
        <v>-1.5</v>
      </c>
      <c r="AC23" s="473">
        <f>IF(ISNUMBER(System!$C24),PlotData!C24+ Momente!$E$2*$AF$1*C23,PlotData!$CB$3)</f>
        <v>-1.5</v>
      </c>
      <c r="AD23" s="473">
        <f>IF(ISNUMBER(System!$C24),PlotData!D24+ Momente!$E$2*$AF$1*D23,PlotData!$CB$3)</f>
        <v>-1.5</v>
      </c>
      <c r="AE23" s="473">
        <f>IF(ISNUMBER(System!$C24),PlotData!E24+Momente!$E$2* $AF$1*E23,PlotData!$CB$3)</f>
        <v>-1.5</v>
      </c>
      <c r="AF23" s="473">
        <f>IF(ISNUMBER(System!$C24),PlotData!F24+Momente!$E$2* $AF$1*F23,PlotData!$CB$3)</f>
        <v>-1.5</v>
      </c>
      <c r="AG23" s="473">
        <f>IF(ISNUMBER(System!$C24),PlotData!G24+ Momente!$E$2*$AF$1*G23,PlotData!$CB$3)</f>
        <v>-1.5</v>
      </c>
      <c r="AH23" s="473">
        <f>IF(ISNUMBER(System!$C24),PlotData!H24+ Momente!$E$2*$AF$1*H23,PlotData!$CB$3)</f>
        <v>-1.5</v>
      </c>
      <c r="AI23" s="473">
        <f>IF(ISNUMBER(System!$C24),PlotData!I24+ Momente!$E$2*$AF$1*I23,PlotData!$CB$3)</f>
        <v>-1.5</v>
      </c>
      <c r="AJ23" s="473">
        <f>IF(ISNUMBER(System!$C24),PlotData!J24+ Momente!$E$2*$AF$1*J23,PlotData!$CB$3)</f>
        <v>-1.5</v>
      </c>
      <c r="AK23" s="473">
        <f>IF(ISNUMBER(System!$C24),PlotData!K24+ Momente!$E$2*$AF$1*K23,PlotData!$CB$3)</f>
        <v>-1.5</v>
      </c>
      <c r="AL23" s="502">
        <f>IF(ISNUMBER(System!$C24),PlotData!L24+Momente!$E$2* $AF$1*L23,PlotData!$CB$3)</f>
        <v>-1.5</v>
      </c>
      <c r="AM23" s="501">
        <f>IF(ISNUMBER(System!$C24),PlotData!L24,PlotData!$CB$3)</f>
        <v>-1.5</v>
      </c>
      <c r="AN23" s="473">
        <f>IF(ISNUMBER(System!$C24),PlotData!B24,PlotData!$CB$3)</f>
        <v>-1.5</v>
      </c>
      <c r="AO23" s="390">
        <f>IF(ISNUMBER(System!$C24),AB23,PlotData!$CB$3)</f>
        <v>-1.5</v>
      </c>
      <c r="AQ23" s="515">
        <v>21</v>
      </c>
      <c r="AR23" s="501">
        <f>IF(ISNUMBER(System!$C24),PlotData!O24+ Momente!$E$2*$AF$1*O23,PlotData!$CB$4)</f>
        <v>1</v>
      </c>
      <c r="AS23" s="473">
        <f>IF(ISNUMBER(System!$C24),PlotData!P24+Momente!$E$2* $AF$1*P23,PlotData!$CB$4)</f>
        <v>1</v>
      </c>
      <c r="AT23" s="473">
        <f>IF(ISNUMBER(System!$C24),PlotData!Q24+ Momente!$E$2*$AF$1*Q23,PlotData!$CB$4)</f>
        <v>1</v>
      </c>
      <c r="AU23" s="473">
        <f>IF(ISNUMBER(System!$C24),PlotData!R24+Momente!$E$2* $AF$1*R23,PlotData!$CB$4)</f>
        <v>1</v>
      </c>
      <c r="AV23" s="473">
        <f>IF(ISNUMBER(System!$C24),PlotData!S24+ Momente!$E$2*$AF$1*S23,PlotData!$CB$4)</f>
        <v>1</v>
      </c>
      <c r="AW23" s="473">
        <f>IF(ISNUMBER(System!$C24),PlotData!T24+ Momente!$E$2*$AF$1*T23,PlotData!$CB$4)</f>
        <v>1</v>
      </c>
      <c r="AX23" s="473">
        <f>IF(ISNUMBER(System!$C24),PlotData!U24+ Momente!$E$2*$AF$1*U23,PlotData!$CB$4)</f>
        <v>1</v>
      </c>
      <c r="AY23" s="473">
        <f>IF(ISNUMBER(System!$C24),PlotData!V24+ Momente!$E$2*$AF$1*V23,PlotData!$CB$4)</f>
        <v>1</v>
      </c>
      <c r="AZ23" s="473">
        <f>IF(ISNUMBER(System!$C24),PlotData!W24+ Momente!$E$2*$AF$1*W23,PlotData!$CB$4)</f>
        <v>1</v>
      </c>
      <c r="BA23" s="473">
        <f>IF(ISNUMBER(System!$C24),PlotData!X24+ Momente!$E$2*$AF$1*X23,PlotData!$CB$4)</f>
        <v>1</v>
      </c>
      <c r="BB23" s="502">
        <f>IF(ISNUMBER(System!$C24),PlotData!Y24+ Momente!$E$2*$AF$1*Y23,PlotData!$CB$4)</f>
        <v>1</v>
      </c>
      <c r="BC23" s="542">
        <f>IF(ISNUMBER(System!$C24),PlotData!Y24, PlotData!CB$4)</f>
        <v>1</v>
      </c>
      <c r="BD23" s="473">
        <f>IF(ISNUMBER(System!$C24),PlotData!O24, PlotData!$CB$4)</f>
        <v>1</v>
      </c>
      <c r="BE23" s="502">
        <f>IF(ISNUMBER(System!$C24), AR23,PlotData!$CB$4)</f>
        <v>1</v>
      </c>
    </row>
    <row r="24" spans="1:57" x14ac:dyDescent="0.35">
      <c r="A24" s="544">
        <v>22</v>
      </c>
      <c r="B24" s="501"/>
      <c r="C24" s="473"/>
      <c r="D24" s="473"/>
      <c r="E24" s="473"/>
      <c r="F24" s="473"/>
      <c r="G24" s="473"/>
      <c r="H24" s="473"/>
      <c r="I24" s="473"/>
      <c r="J24" s="473"/>
      <c r="K24" s="473"/>
      <c r="L24" s="502"/>
      <c r="N24" s="544">
        <v>22</v>
      </c>
      <c r="O24" s="501"/>
      <c r="P24" s="473"/>
      <c r="Q24" s="473"/>
      <c r="R24" s="473"/>
      <c r="S24" s="473"/>
      <c r="T24" s="473"/>
      <c r="U24" s="473"/>
      <c r="V24" s="473"/>
      <c r="W24" s="473"/>
      <c r="X24" s="473"/>
      <c r="Y24" s="502"/>
      <c r="AA24" s="515">
        <v>22</v>
      </c>
      <c r="AB24" s="501">
        <f>IF(ISNUMBER(System!$C25),PlotData!B25+Momente!$E$2* $AF$1*B24,PlotData!$CB$3)</f>
        <v>-1.5</v>
      </c>
      <c r="AC24" s="473">
        <f>IF(ISNUMBER(System!$C25),PlotData!C25+ Momente!$E$2*$AF$1*C24,PlotData!$CB$3)</f>
        <v>-1.5</v>
      </c>
      <c r="AD24" s="473">
        <f>IF(ISNUMBER(System!$C25),PlotData!D25+ Momente!$E$2*$AF$1*D24,PlotData!$CB$3)</f>
        <v>-1.5</v>
      </c>
      <c r="AE24" s="473">
        <f>IF(ISNUMBER(System!$C25),PlotData!E25+Momente!$E$2* $AF$1*E24,PlotData!$CB$3)</f>
        <v>-1.5</v>
      </c>
      <c r="AF24" s="473">
        <f>IF(ISNUMBER(System!$C25),PlotData!F25+Momente!$E$2* $AF$1*F24,PlotData!$CB$3)</f>
        <v>-1.5</v>
      </c>
      <c r="AG24" s="473">
        <f>IF(ISNUMBER(System!$C25),PlotData!G25+ Momente!$E$2*$AF$1*G24,PlotData!$CB$3)</f>
        <v>-1.5</v>
      </c>
      <c r="AH24" s="473">
        <f>IF(ISNUMBER(System!$C25),PlotData!H25+ Momente!$E$2*$AF$1*H24,PlotData!$CB$3)</f>
        <v>-1.5</v>
      </c>
      <c r="AI24" s="473">
        <f>IF(ISNUMBER(System!$C25),PlotData!I25+ Momente!$E$2*$AF$1*I24,PlotData!$CB$3)</f>
        <v>-1.5</v>
      </c>
      <c r="AJ24" s="473">
        <f>IF(ISNUMBER(System!$C25),PlotData!J25+ Momente!$E$2*$AF$1*J24,PlotData!$CB$3)</f>
        <v>-1.5</v>
      </c>
      <c r="AK24" s="473">
        <f>IF(ISNUMBER(System!$C25),PlotData!K25+ Momente!$E$2*$AF$1*K24,PlotData!$CB$3)</f>
        <v>-1.5</v>
      </c>
      <c r="AL24" s="502">
        <f>IF(ISNUMBER(System!$C25),PlotData!L25+Momente!$E$2* $AF$1*L24,PlotData!$CB$3)</f>
        <v>-1.5</v>
      </c>
      <c r="AM24" s="501">
        <f>IF(ISNUMBER(System!$C25),PlotData!L25,PlotData!$CB$3)</f>
        <v>-1.5</v>
      </c>
      <c r="AN24" s="473">
        <f>IF(ISNUMBER(System!$C25),PlotData!B25,PlotData!$CB$3)</f>
        <v>-1.5</v>
      </c>
      <c r="AO24" s="390">
        <f>IF(ISNUMBER(System!$C25),AB24,PlotData!$CB$3)</f>
        <v>-1.5</v>
      </c>
      <c r="AQ24" s="515">
        <v>22</v>
      </c>
      <c r="AR24" s="501">
        <f>IF(ISNUMBER(System!$C25),PlotData!O25+ Momente!$E$2*$AF$1*O24,PlotData!$CB$4)</f>
        <v>1</v>
      </c>
      <c r="AS24" s="473">
        <f>IF(ISNUMBER(System!$C25),PlotData!P25+Momente!$E$2* $AF$1*P24,PlotData!$CB$4)</f>
        <v>1</v>
      </c>
      <c r="AT24" s="473">
        <f>IF(ISNUMBER(System!$C25),PlotData!Q25+ Momente!$E$2*$AF$1*Q24,PlotData!$CB$4)</f>
        <v>1</v>
      </c>
      <c r="AU24" s="473">
        <f>IF(ISNUMBER(System!$C25),PlotData!R25+Momente!$E$2* $AF$1*R24,PlotData!$CB$4)</f>
        <v>1</v>
      </c>
      <c r="AV24" s="473">
        <f>IF(ISNUMBER(System!$C25),PlotData!S25+ Momente!$E$2*$AF$1*S24,PlotData!$CB$4)</f>
        <v>1</v>
      </c>
      <c r="AW24" s="473">
        <f>IF(ISNUMBER(System!$C25),PlotData!T25+ Momente!$E$2*$AF$1*T24,PlotData!$CB$4)</f>
        <v>1</v>
      </c>
      <c r="AX24" s="473">
        <f>IF(ISNUMBER(System!$C25),PlotData!U25+ Momente!$E$2*$AF$1*U24,PlotData!$CB$4)</f>
        <v>1</v>
      </c>
      <c r="AY24" s="473">
        <f>IF(ISNUMBER(System!$C25),PlotData!V25+ Momente!$E$2*$AF$1*V24,PlotData!$CB$4)</f>
        <v>1</v>
      </c>
      <c r="AZ24" s="473">
        <f>IF(ISNUMBER(System!$C25),PlotData!W25+ Momente!$E$2*$AF$1*W24,PlotData!$CB$4)</f>
        <v>1</v>
      </c>
      <c r="BA24" s="473">
        <f>IF(ISNUMBER(System!$C25),PlotData!X25+ Momente!$E$2*$AF$1*X24,PlotData!$CB$4)</f>
        <v>1</v>
      </c>
      <c r="BB24" s="502">
        <f>IF(ISNUMBER(System!$C25),PlotData!Y25+ Momente!$E$2*$AF$1*Y24,PlotData!$CB$4)</f>
        <v>1</v>
      </c>
      <c r="BC24" s="542">
        <f>IF(ISNUMBER(System!$C25),PlotData!Y25, PlotData!CB$4)</f>
        <v>1</v>
      </c>
      <c r="BD24" s="473">
        <f>IF(ISNUMBER(System!$C25),PlotData!O25, PlotData!$CB$4)</f>
        <v>1</v>
      </c>
      <c r="BE24" s="502">
        <f>IF(ISNUMBER(System!$C25), AR24,PlotData!$CB$4)</f>
        <v>1</v>
      </c>
    </row>
    <row r="25" spans="1:57" x14ac:dyDescent="0.35">
      <c r="A25" s="544">
        <v>23</v>
      </c>
      <c r="B25" s="501"/>
      <c r="C25" s="473"/>
      <c r="D25" s="473"/>
      <c r="E25" s="473"/>
      <c r="F25" s="473"/>
      <c r="G25" s="473"/>
      <c r="H25" s="473"/>
      <c r="I25" s="473"/>
      <c r="J25" s="473"/>
      <c r="K25" s="473"/>
      <c r="L25" s="502"/>
      <c r="N25" s="544">
        <v>23</v>
      </c>
      <c r="O25" s="501"/>
      <c r="P25" s="473"/>
      <c r="Q25" s="473"/>
      <c r="R25" s="473"/>
      <c r="S25" s="473"/>
      <c r="T25" s="473"/>
      <c r="U25" s="473"/>
      <c r="V25" s="473"/>
      <c r="W25" s="473"/>
      <c r="X25" s="473"/>
      <c r="Y25" s="502"/>
      <c r="AA25" s="515">
        <v>23</v>
      </c>
      <c r="AB25" s="501">
        <f>IF(ISNUMBER(System!$C26),PlotData!B26+Momente!$E$2* $AF$1*B25,PlotData!$CB$3)</f>
        <v>-1.5</v>
      </c>
      <c r="AC25" s="473">
        <f>IF(ISNUMBER(System!$C26),PlotData!C26+ Momente!$E$2*$AF$1*C25,PlotData!$CB$3)</f>
        <v>-1.5</v>
      </c>
      <c r="AD25" s="473">
        <f>IF(ISNUMBER(System!$C26),PlotData!D26+ Momente!$E$2*$AF$1*D25,PlotData!$CB$3)</f>
        <v>-1.5</v>
      </c>
      <c r="AE25" s="473">
        <f>IF(ISNUMBER(System!$C26),PlotData!E26+Momente!$E$2* $AF$1*E25,PlotData!$CB$3)</f>
        <v>-1.5</v>
      </c>
      <c r="AF25" s="473">
        <f>IF(ISNUMBER(System!$C26),PlotData!F26+Momente!$E$2* $AF$1*F25,PlotData!$CB$3)</f>
        <v>-1.5</v>
      </c>
      <c r="AG25" s="473">
        <f>IF(ISNUMBER(System!$C26),PlotData!G26+ Momente!$E$2*$AF$1*G25,PlotData!$CB$3)</f>
        <v>-1.5</v>
      </c>
      <c r="AH25" s="473">
        <f>IF(ISNUMBER(System!$C26),PlotData!H26+ Momente!$E$2*$AF$1*H25,PlotData!$CB$3)</f>
        <v>-1.5</v>
      </c>
      <c r="AI25" s="473">
        <f>IF(ISNUMBER(System!$C26),PlotData!I26+ Momente!$E$2*$AF$1*I25,PlotData!$CB$3)</f>
        <v>-1.5</v>
      </c>
      <c r="AJ25" s="473">
        <f>IF(ISNUMBER(System!$C26),PlotData!J26+ Momente!$E$2*$AF$1*J25,PlotData!$CB$3)</f>
        <v>-1.5</v>
      </c>
      <c r="AK25" s="473">
        <f>IF(ISNUMBER(System!$C26),PlotData!K26+ Momente!$E$2*$AF$1*K25,PlotData!$CB$3)</f>
        <v>-1.5</v>
      </c>
      <c r="AL25" s="502">
        <f>IF(ISNUMBER(System!$C26),PlotData!L26+Momente!$E$2* $AF$1*L25,PlotData!$CB$3)</f>
        <v>-1.5</v>
      </c>
      <c r="AM25" s="501">
        <f>IF(ISNUMBER(System!$C26),PlotData!L26,PlotData!$CB$3)</f>
        <v>-1.5</v>
      </c>
      <c r="AN25" s="473">
        <f>IF(ISNUMBER(System!$C26),PlotData!B26,PlotData!$CB$3)</f>
        <v>-1.5</v>
      </c>
      <c r="AO25" s="390">
        <f>IF(ISNUMBER(System!$C26),AB25,PlotData!$CB$3)</f>
        <v>-1.5</v>
      </c>
      <c r="AQ25" s="515">
        <v>23</v>
      </c>
      <c r="AR25" s="501">
        <f>IF(ISNUMBER(System!$C26),PlotData!O26+ Momente!$E$2*$AF$1*O25,PlotData!$CB$4)</f>
        <v>1</v>
      </c>
      <c r="AS25" s="473">
        <f>IF(ISNUMBER(System!$C26),PlotData!P26+Momente!$E$2* $AF$1*P25,PlotData!$CB$4)</f>
        <v>1</v>
      </c>
      <c r="AT25" s="473">
        <f>IF(ISNUMBER(System!$C26),PlotData!Q26+ Momente!$E$2*$AF$1*Q25,PlotData!$CB$4)</f>
        <v>1</v>
      </c>
      <c r="AU25" s="473">
        <f>IF(ISNUMBER(System!$C26),PlotData!R26+Momente!$E$2* $AF$1*R25,PlotData!$CB$4)</f>
        <v>1</v>
      </c>
      <c r="AV25" s="473">
        <f>IF(ISNUMBER(System!$C26),PlotData!S26+ Momente!$E$2*$AF$1*S25,PlotData!$CB$4)</f>
        <v>1</v>
      </c>
      <c r="AW25" s="473">
        <f>IF(ISNUMBER(System!$C26),PlotData!T26+ Momente!$E$2*$AF$1*T25,PlotData!$CB$4)</f>
        <v>1</v>
      </c>
      <c r="AX25" s="473">
        <f>IF(ISNUMBER(System!$C26),PlotData!U26+ Momente!$E$2*$AF$1*U25,PlotData!$CB$4)</f>
        <v>1</v>
      </c>
      <c r="AY25" s="473">
        <f>IF(ISNUMBER(System!$C26),PlotData!V26+ Momente!$E$2*$AF$1*V25,PlotData!$CB$4)</f>
        <v>1</v>
      </c>
      <c r="AZ25" s="473">
        <f>IF(ISNUMBER(System!$C26),PlotData!W26+ Momente!$E$2*$AF$1*W25,PlotData!$CB$4)</f>
        <v>1</v>
      </c>
      <c r="BA25" s="473">
        <f>IF(ISNUMBER(System!$C26),PlotData!X26+ Momente!$E$2*$AF$1*X25,PlotData!$CB$4)</f>
        <v>1</v>
      </c>
      <c r="BB25" s="502">
        <f>IF(ISNUMBER(System!$C26),PlotData!Y26+ Momente!$E$2*$AF$1*Y25,PlotData!$CB$4)</f>
        <v>1</v>
      </c>
      <c r="BC25" s="542">
        <f>IF(ISNUMBER(System!$C26),PlotData!Y26, PlotData!CB$4)</f>
        <v>1</v>
      </c>
      <c r="BD25" s="473">
        <f>IF(ISNUMBER(System!$C26),PlotData!O26, PlotData!$CB$4)</f>
        <v>1</v>
      </c>
      <c r="BE25" s="502">
        <f>IF(ISNUMBER(System!$C26), AR25,PlotData!$CB$4)</f>
        <v>1</v>
      </c>
    </row>
    <row r="26" spans="1:57" x14ac:dyDescent="0.35">
      <c r="A26" s="544">
        <v>24</v>
      </c>
      <c r="B26" s="501"/>
      <c r="C26" s="473"/>
      <c r="D26" s="473"/>
      <c r="E26" s="473"/>
      <c r="F26" s="473"/>
      <c r="G26" s="473"/>
      <c r="H26" s="473"/>
      <c r="I26" s="473"/>
      <c r="J26" s="473"/>
      <c r="K26" s="473"/>
      <c r="L26" s="502"/>
      <c r="N26" s="544">
        <v>24</v>
      </c>
      <c r="O26" s="501"/>
      <c r="P26" s="473"/>
      <c r="Q26" s="473"/>
      <c r="R26" s="473"/>
      <c r="S26" s="473"/>
      <c r="T26" s="473"/>
      <c r="U26" s="473"/>
      <c r="V26" s="473"/>
      <c r="W26" s="473"/>
      <c r="X26" s="473"/>
      <c r="Y26" s="502"/>
      <c r="AA26" s="515">
        <v>24</v>
      </c>
      <c r="AB26" s="501">
        <f>IF(ISNUMBER(System!$C27),PlotData!B27+Momente!$E$2* $AF$1*B26,PlotData!$CB$3)</f>
        <v>-1.5</v>
      </c>
      <c r="AC26" s="473">
        <f>IF(ISNUMBER(System!$C27),PlotData!C27+ Momente!$E$2*$AF$1*C26,PlotData!$CB$3)</f>
        <v>-1.5</v>
      </c>
      <c r="AD26" s="473">
        <f>IF(ISNUMBER(System!$C27),PlotData!D27+ Momente!$E$2*$AF$1*D26,PlotData!$CB$3)</f>
        <v>-1.5</v>
      </c>
      <c r="AE26" s="473">
        <f>IF(ISNUMBER(System!$C27),PlotData!E27+Momente!$E$2* $AF$1*E26,PlotData!$CB$3)</f>
        <v>-1.5</v>
      </c>
      <c r="AF26" s="473">
        <f>IF(ISNUMBER(System!$C27),PlotData!F27+Momente!$E$2* $AF$1*F26,PlotData!$CB$3)</f>
        <v>-1.5</v>
      </c>
      <c r="AG26" s="473">
        <f>IF(ISNUMBER(System!$C27),PlotData!G27+ Momente!$E$2*$AF$1*G26,PlotData!$CB$3)</f>
        <v>-1.5</v>
      </c>
      <c r="AH26" s="473">
        <f>IF(ISNUMBER(System!$C27),PlotData!H27+ Momente!$E$2*$AF$1*H26,PlotData!$CB$3)</f>
        <v>-1.5</v>
      </c>
      <c r="AI26" s="473">
        <f>IF(ISNUMBER(System!$C27),PlotData!I27+ Momente!$E$2*$AF$1*I26,PlotData!$CB$3)</f>
        <v>-1.5</v>
      </c>
      <c r="AJ26" s="473">
        <f>IF(ISNUMBER(System!$C27),PlotData!J27+ Momente!$E$2*$AF$1*J26,PlotData!$CB$3)</f>
        <v>-1.5</v>
      </c>
      <c r="AK26" s="473">
        <f>IF(ISNUMBER(System!$C27),PlotData!K27+ Momente!$E$2*$AF$1*K26,PlotData!$CB$3)</f>
        <v>-1.5</v>
      </c>
      <c r="AL26" s="502">
        <f>IF(ISNUMBER(System!$C27),PlotData!L27+Momente!$E$2* $AF$1*L26,PlotData!$CB$3)</f>
        <v>-1.5</v>
      </c>
      <c r="AM26" s="501">
        <f>IF(ISNUMBER(System!$C27),PlotData!L27,PlotData!$CB$3)</f>
        <v>-1.5</v>
      </c>
      <c r="AN26" s="473">
        <f>IF(ISNUMBER(System!$C27),PlotData!B27,PlotData!$CB$3)</f>
        <v>-1.5</v>
      </c>
      <c r="AO26" s="390">
        <f>IF(ISNUMBER(System!$C27),AB26,PlotData!$CB$3)</f>
        <v>-1.5</v>
      </c>
      <c r="AQ26" s="515">
        <v>24</v>
      </c>
      <c r="AR26" s="501">
        <f>IF(ISNUMBER(System!$C27),PlotData!O27+ Momente!$E$2*$AF$1*O26,PlotData!$CB$4)</f>
        <v>1</v>
      </c>
      <c r="AS26" s="473">
        <f>IF(ISNUMBER(System!$C27),PlotData!P27+Momente!$E$2* $AF$1*P26,PlotData!$CB$4)</f>
        <v>1</v>
      </c>
      <c r="AT26" s="473">
        <f>IF(ISNUMBER(System!$C27),PlotData!Q27+ Momente!$E$2*$AF$1*Q26,PlotData!$CB$4)</f>
        <v>1</v>
      </c>
      <c r="AU26" s="473">
        <f>IF(ISNUMBER(System!$C27),PlotData!R27+Momente!$E$2* $AF$1*R26,PlotData!$CB$4)</f>
        <v>1</v>
      </c>
      <c r="AV26" s="473">
        <f>IF(ISNUMBER(System!$C27),PlotData!S27+ Momente!$E$2*$AF$1*S26,PlotData!$CB$4)</f>
        <v>1</v>
      </c>
      <c r="AW26" s="473">
        <f>IF(ISNUMBER(System!$C27),PlotData!T27+ Momente!$E$2*$AF$1*T26,PlotData!$CB$4)</f>
        <v>1</v>
      </c>
      <c r="AX26" s="473">
        <f>IF(ISNUMBER(System!$C27),PlotData!U27+ Momente!$E$2*$AF$1*U26,PlotData!$CB$4)</f>
        <v>1</v>
      </c>
      <c r="AY26" s="473">
        <f>IF(ISNUMBER(System!$C27),PlotData!V27+ Momente!$E$2*$AF$1*V26,PlotData!$CB$4)</f>
        <v>1</v>
      </c>
      <c r="AZ26" s="473">
        <f>IF(ISNUMBER(System!$C27),PlotData!W27+ Momente!$E$2*$AF$1*W26,PlotData!$CB$4)</f>
        <v>1</v>
      </c>
      <c r="BA26" s="473">
        <f>IF(ISNUMBER(System!$C27),PlotData!X27+ Momente!$E$2*$AF$1*X26,PlotData!$CB$4)</f>
        <v>1</v>
      </c>
      <c r="BB26" s="502">
        <f>IF(ISNUMBER(System!$C27),PlotData!Y27+ Momente!$E$2*$AF$1*Y26,PlotData!$CB$4)</f>
        <v>1</v>
      </c>
      <c r="BC26" s="542">
        <f>IF(ISNUMBER(System!$C27),PlotData!Y27, PlotData!CB$4)</f>
        <v>1</v>
      </c>
      <c r="BD26" s="473">
        <f>IF(ISNUMBER(System!$C27),PlotData!O27, PlotData!$CB$4)</f>
        <v>1</v>
      </c>
      <c r="BE26" s="502">
        <f>IF(ISNUMBER(System!$C27), AR26,PlotData!$CB$4)</f>
        <v>1</v>
      </c>
    </row>
    <row r="27" spans="1:57" x14ac:dyDescent="0.35">
      <c r="A27" s="544">
        <v>25</v>
      </c>
      <c r="B27" s="501"/>
      <c r="C27" s="473"/>
      <c r="D27" s="473"/>
      <c r="E27" s="473"/>
      <c r="F27" s="473"/>
      <c r="G27" s="473"/>
      <c r="H27" s="473"/>
      <c r="I27" s="473"/>
      <c r="J27" s="473"/>
      <c r="K27" s="473"/>
      <c r="L27" s="502"/>
      <c r="N27" s="544">
        <v>25</v>
      </c>
      <c r="O27" s="501"/>
      <c r="P27" s="473"/>
      <c r="Q27" s="473"/>
      <c r="R27" s="473"/>
      <c r="S27" s="473"/>
      <c r="T27" s="473"/>
      <c r="U27" s="473"/>
      <c r="V27" s="473"/>
      <c r="W27" s="473"/>
      <c r="X27" s="473"/>
      <c r="Y27" s="502"/>
      <c r="AA27" s="515">
        <v>25</v>
      </c>
      <c r="AB27" s="501">
        <f>IF(ISNUMBER(System!$C28),PlotData!B28+Momente!$E$2* $AF$1*B27,PlotData!$CB$3)</f>
        <v>-1.5</v>
      </c>
      <c r="AC27" s="473">
        <f>IF(ISNUMBER(System!$C28),PlotData!C28+ Momente!$E$2*$AF$1*C27,PlotData!$CB$3)</f>
        <v>-1.5</v>
      </c>
      <c r="AD27" s="473">
        <f>IF(ISNUMBER(System!$C28),PlotData!D28+ Momente!$E$2*$AF$1*D27,PlotData!$CB$3)</f>
        <v>-1.5</v>
      </c>
      <c r="AE27" s="473">
        <f>IF(ISNUMBER(System!$C28),PlotData!E28+Momente!$E$2* $AF$1*E27,PlotData!$CB$3)</f>
        <v>-1.5</v>
      </c>
      <c r="AF27" s="473">
        <f>IF(ISNUMBER(System!$C28),PlotData!F28+Momente!$E$2* $AF$1*F27,PlotData!$CB$3)</f>
        <v>-1.5</v>
      </c>
      <c r="AG27" s="473">
        <f>IF(ISNUMBER(System!$C28),PlotData!G28+ Momente!$E$2*$AF$1*G27,PlotData!$CB$3)</f>
        <v>-1.5</v>
      </c>
      <c r="AH27" s="473">
        <f>IF(ISNUMBER(System!$C28),PlotData!H28+ Momente!$E$2*$AF$1*H27,PlotData!$CB$3)</f>
        <v>-1.5</v>
      </c>
      <c r="AI27" s="473">
        <f>IF(ISNUMBER(System!$C28),PlotData!I28+ Momente!$E$2*$AF$1*I27,PlotData!$CB$3)</f>
        <v>-1.5</v>
      </c>
      <c r="AJ27" s="473">
        <f>IF(ISNUMBER(System!$C28),PlotData!J28+ Momente!$E$2*$AF$1*J27,PlotData!$CB$3)</f>
        <v>-1.5</v>
      </c>
      <c r="AK27" s="473">
        <f>IF(ISNUMBER(System!$C28),PlotData!K28+ Momente!$E$2*$AF$1*K27,PlotData!$CB$3)</f>
        <v>-1.5</v>
      </c>
      <c r="AL27" s="502">
        <f>IF(ISNUMBER(System!$C28),PlotData!L28+Momente!$E$2* $AF$1*L27,PlotData!$CB$3)</f>
        <v>-1.5</v>
      </c>
      <c r="AM27" s="501">
        <f>IF(ISNUMBER(System!$C28),PlotData!L28,PlotData!$CB$3)</f>
        <v>-1.5</v>
      </c>
      <c r="AN27" s="473">
        <f>IF(ISNUMBER(System!$C28),PlotData!B28,PlotData!$CB$3)</f>
        <v>-1.5</v>
      </c>
      <c r="AO27" s="390">
        <f>IF(ISNUMBER(System!$C28),AB27,PlotData!$CB$3)</f>
        <v>-1.5</v>
      </c>
      <c r="AQ27" s="515">
        <v>25</v>
      </c>
      <c r="AR27" s="501">
        <f>IF(ISNUMBER(System!$C28),PlotData!O28+ Momente!$E$2*$AF$1*O27,PlotData!$CB$4)</f>
        <v>1</v>
      </c>
      <c r="AS27" s="473">
        <f>IF(ISNUMBER(System!$C28),PlotData!P28+Momente!$E$2* $AF$1*P27,PlotData!$CB$4)</f>
        <v>1</v>
      </c>
      <c r="AT27" s="473">
        <f>IF(ISNUMBER(System!$C28),PlotData!Q28+ Momente!$E$2*$AF$1*Q27,PlotData!$CB$4)</f>
        <v>1</v>
      </c>
      <c r="AU27" s="473">
        <f>IF(ISNUMBER(System!$C28),PlotData!R28+Momente!$E$2* $AF$1*R27,PlotData!$CB$4)</f>
        <v>1</v>
      </c>
      <c r="AV27" s="473">
        <f>IF(ISNUMBER(System!$C28),PlotData!S28+ Momente!$E$2*$AF$1*S27,PlotData!$CB$4)</f>
        <v>1</v>
      </c>
      <c r="AW27" s="473">
        <f>IF(ISNUMBER(System!$C28),PlotData!T28+ Momente!$E$2*$AF$1*T27,PlotData!$CB$4)</f>
        <v>1</v>
      </c>
      <c r="AX27" s="473">
        <f>IF(ISNUMBER(System!$C28),PlotData!U28+ Momente!$E$2*$AF$1*U27,PlotData!$CB$4)</f>
        <v>1</v>
      </c>
      <c r="AY27" s="473">
        <f>IF(ISNUMBER(System!$C28),PlotData!V28+ Momente!$E$2*$AF$1*V27,PlotData!$CB$4)</f>
        <v>1</v>
      </c>
      <c r="AZ27" s="473">
        <f>IF(ISNUMBER(System!$C28),PlotData!W28+ Momente!$E$2*$AF$1*W27,PlotData!$CB$4)</f>
        <v>1</v>
      </c>
      <c r="BA27" s="473">
        <f>IF(ISNUMBER(System!$C28),PlotData!X28+ Momente!$E$2*$AF$1*X27,PlotData!$CB$4)</f>
        <v>1</v>
      </c>
      <c r="BB27" s="502">
        <f>IF(ISNUMBER(System!$C28),PlotData!Y28+ Momente!$E$2*$AF$1*Y27,PlotData!$CB$4)</f>
        <v>1</v>
      </c>
      <c r="BC27" s="542">
        <f>IF(ISNUMBER(System!$C28),PlotData!Y28, PlotData!CB$4)</f>
        <v>1</v>
      </c>
      <c r="BD27" s="473">
        <f>IF(ISNUMBER(System!$C28),PlotData!O28, PlotData!$CB$4)</f>
        <v>1</v>
      </c>
      <c r="BE27" s="502">
        <f>IF(ISNUMBER(System!$C28), AR27,PlotData!$CB$4)</f>
        <v>1</v>
      </c>
    </row>
    <row r="28" spans="1:57" x14ac:dyDescent="0.35">
      <c r="A28" s="544">
        <v>26</v>
      </c>
      <c r="B28" s="501"/>
      <c r="C28" s="473"/>
      <c r="D28" s="473"/>
      <c r="E28" s="473"/>
      <c r="F28" s="473"/>
      <c r="G28" s="473"/>
      <c r="H28" s="473"/>
      <c r="I28" s="473"/>
      <c r="J28" s="473"/>
      <c r="K28" s="473"/>
      <c r="L28" s="502"/>
      <c r="N28" s="544">
        <v>26</v>
      </c>
      <c r="O28" s="501"/>
      <c r="P28" s="473"/>
      <c r="Q28" s="473"/>
      <c r="R28" s="473"/>
      <c r="S28" s="473"/>
      <c r="T28" s="473"/>
      <c r="U28" s="473"/>
      <c r="V28" s="473"/>
      <c r="W28" s="473"/>
      <c r="X28" s="473"/>
      <c r="Y28" s="502"/>
      <c r="AA28" s="515">
        <v>26</v>
      </c>
      <c r="AB28" s="501">
        <f>IF(ISNUMBER(System!$C29),PlotData!B29+Momente!$E$2* $AF$1*B28,PlotData!$CB$3)</f>
        <v>-1.5</v>
      </c>
      <c r="AC28" s="473">
        <f>IF(ISNUMBER(System!$C29),PlotData!C29+ Momente!$E$2*$AF$1*C28,PlotData!$CB$3)</f>
        <v>-1.5</v>
      </c>
      <c r="AD28" s="473">
        <f>IF(ISNUMBER(System!$C29),PlotData!D29+ Momente!$E$2*$AF$1*D28,PlotData!$CB$3)</f>
        <v>-1.5</v>
      </c>
      <c r="AE28" s="473">
        <f>IF(ISNUMBER(System!$C29),PlotData!E29+Momente!$E$2* $AF$1*E28,PlotData!$CB$3)</f>
        <v>-1.5</v>
      </c>
      <c r="AF28" s="473">
        <f>IF(ISNUMBER(System!$C29),PlotData!F29+Momente!$E$2* $AF$1*F28,PlotData!$CB$3)</f>
        <v>-1.5</v>
      </c>
      <c r="AG28" s="473">
        <f>IF(ISNUMBER(System!$C29),PlotData!G29+ Momente!$E$2*$AF$1*G28,PlotData!$CB$3)</f>
        <v>-1.5</v>
      </c>
      <c r="AH28" s="473">
        <f>IF(ISNUMBER(System!$C29),PlotData!H29+ Momente!$E$2*$AF$1*H28,PlotData!$CB$3)</f>
        <v>-1.5</v>
      </c>
      <c r="AI28" s="473">
        <f>IF(ISNUMBER(System!$C29),PlotData!I29+ Momente!$E$2*$AF$1*I28,PlotData!$CB$3)</f>
        <v>-1.5</v>
      </c>
      <c r="AJ28" s="473">
        <f>IF(ISNUMBER(System!$C29),PlotData!J29+ Momente!$E$2*$AF$1*J28,PlotData!$CB$3)</f>
        <v>-1.5</v>
      </c>
      <c r="AK28" s="473">
        <f>IF(ISNUMBER(System!$C29),PlotData!K29+ Momente!$E$2*$AF$1*K28,PlotData!$CB$3)</f>
        <v>-1.5</v>
      </c>
      <c r="AL28" s="502">
        <f>IF(ISNUMBER(System!$C29),PlotData!L29+Momente!$E$2* $AF$1*L28,PlotData!$CB$3)</f>
        <v>-1.5</v>
      </c>
      <c r="AM28" s="501">
        <f>IF(ISNUMBER(System!$C29),PlotData!L29,PlotData!$CB$3)</f>
        <v>-1.5</v>
      </c>
      <c r="AN28" s="473">
        <f>IF(ISNUMBER(System!$C29),PlotData!B29,PlotData!$CB$3)</f>
        <v>-1.5</v>
      </c>
      <c r="AO28" s="390">
        <f>IF(ISNUMBER(System!$C29),AB28,PlotData!$CB$3)</f>
        <v>-1.5</v>
      </c>
      <c r="AQ28" s="515">
        <v>26</v>
      </c>
      <c r="AR28" s="501">
        <f>IF(ISNUMBER(System!$C29),PlotData!O29+ Momente!$E$2*$AF$1*O28,PlotData!$CB$4)</f>
        <v>1</v>
      </c>
      <c r="AS28" s="473">
        <f>IF(ISNUMBER(System!$C29),PlotData!P29+Momente!$E$2* $AF$1*P28,PlotData!$CB$4)</f>
        <v>1</v>
      </c>
      <c r="AT28" s="473">
        <f>IF(ISNUMBER(System!$C29),PlotData!Q29+ Momente!$E$2*$AF$1*Q28,PlotData!$CB$4)</f>
        <v>1</v>
      </c>
      <c r="AU28" s="473">
        <f>IF(ISNUMBER(System!$C29),PlotData!R29+Momente!$E$2* $AF$1*R28,PlotData!$CB$4)</f>
        <v>1</v>
      </c>
      <c r="AV28" s="473">
        <f>IF(ISNUMBER(System!$C29),PlotData!S29+ Momente!$E$2*$AF$1*S28,PlotData!$CB$4)</f>
        <v>1</v>
      </c>
      <c r="AW28" s="473">
        <f>IF(ISNUMBER(System!$C29),PlotData!T29+ Momente!$E$2*$AF$1*T28,PlotData!$CB$4)</f>
        <v>1</v>
      </c>
      <c r="AX28" s="473">
        <f>IF(ISNUMBER(System!$C29),PlotData!U29+ Momente!$E$2*$AF$1*U28,PlotData!$CB$4)</f>
        <v>1</v>
      </c>
      <c r="AY28" s="473">
        <f>IF(ISNUMBER(System!$C29),PlotData!V29+ Momente!$E$2*$AF$1*V28,PlotData!$CB$4)</f>
        <v>1</v>
      </c>
      <c r="AZ28" s="473">
        <f>IF(ISNUMBER(System!$C29),PlotData!W29+ Momente!$E$2*$AF$1*W28,PlotData!$CB$4)</f>
        <v>1</v>
      </c>
      <c r="BA28" s="473">
        <f>IF(ISNUMBER(System!$C29),PlotData!X29+ Momente!$E$2*$AF$1*X28,PlotData!$CB$4)</f>
        <v>1</v>
      </c>
      <c r="BB28" s="502">
        <f>IF(ISNUMBER(System!$C29),PlotData!Y29+ Momente!$E$2*$AF$1*Y28,PlotData!$CB$4)</f>
        <v>1</v>
      </c>
      <c r="BC28" s="542">
        <f>IF(ISNUMBER(System!$C29),PlotData!Y29, PlotData!CB$4)</f>
        <v>1</v>
      </c>
      <c r="BD28" s="473">
        <f>IF(ISNUMBER(System!$C29),PlotData!O29, PlotData!$CB$4)</f>
        <v>1</v>
      </c>
      <c r="BE28" s="502">
        <f>IF(ISNUMBER(System!$C29), AR28,PlotData!$CB$4)</f>
        <v>1</v>
      </c>
    </row>
    <row r="29" spans="1:57" x14ac:dyDescent="0.35">
      <c r="A29" s="544">
        <v>27</v>
      </c>
      <c r="B29" s="501"/>
      <c r="C29" s="473"/>
      <c r="D29" s="473"/>
      <c r="E29" s="473"/>
      <c r="F29" s="473"/>
      <c r="G29" s="473"/>
      <c r="H29" s="473"/>
      <c r="I29" s="473"/>
      <c r="J29" s="473"/>
      <c r="K29" s="473"/>
      <c r="L29" s="502"/>
      <c r="N29" s="544">
        <v>27</v>
      </c>
      <c r="O29" s="501"/>
      <c r="P29" s="473"/>
      <c r="Q29" s="473"/>
      <c r="R29" s="473"/>
      <c r="S29" s="473"/>
      <c r="T29" s="473"/>
      <c r="U29" s="473"/>
      <c r="V29" s="473"/>
      <c r="W29" s="473"/>
      <c r="X29" s="473"/>
      <c r="Y29" s="502"/>
      <c r="AA29" s="515">
        <v>27</v>
      </c>
      <c r="AB29" s="501">
        <f>IF(ISNUMBER(System!$C30),PlotData!B30+Momente!$E$2* $AF$1*B29,PlotData!$CB$3)</f>
        <v>-1.5</v>
      </c>
      <c r="AC29" s="473">
        <f>IF(ISNUMBER(System!$C30),PlotData!C30+ Momente!$E$2*$AF$1*C29,PlotData!$CB$3)</f>
        <v>-1.5</v>
      </c>
      <c r="AD29" s="473">
        <f>IF(ISNUMBER(System!$C30),PlotData!D30+ Momente!$E$2*$AF$1*D29,PlotData!$CB$3)</f>
        <v>-1.5</v>
      </c>
      <c r="AE29" s="473">
        <f>IF(ISNUMBER(System!$C30),PlotData!E30+Momente!$E$2* $AF$1*E29,PlotData!$CB$3)</f>
        <v>-1.5</v>
      </c>
      <c r="AF29" s="473">
        <f>IF(ISNUMBER(System!$C30),PlotData!F30+Momente!$E$2* $AF$1*F29,PlotData!$CB$3)</f>
        <v>-1.5</v>
      </c>
      <c r="AG29" s="473">
        <f>IF(ISNUMBER(System!$C30),PlotData!G30+ Momente!$E$2*$AF$1*G29,PlotData!$CB$3)</f>
        <v>-1.5</v>
      </c>
      <c r="AH29" s="473">
        <f>IF(ISNUMBER(System!$C30),PlotData!H30+ Momente!$E$2*$AF$1*H29,PlotData!$CB$3)</f>
        <v>-1.5</v>
      </c>
      <c r="AI29" s="473">
        <f>IF(ISNUMBER(System!$C30),PlotData!I30+ Momente!$E$2*$AF$1*I29,PlotData!$CB$3)</f>
        <v>-1.5</v>
      </c>
      <c r="AJ29" s="473">
        <f>IF(ISNUMBER(System!$C30),PlotData!J30+ Momente!$E$2*$AF$1*J29,PlotData!$CB$3)</f>
        <v>-1.5</v>
      </c>
      <c r="AK29" s="473">
        <f>IF(ISNUMBER(System!$C30),PlotData!K30+ Momente!$E$2*$AF$1*K29,PlotData!$CB$3)</f>
        <v>-1.5</v>
      </c>
      <c r="AL29" s="502">
        <f>IF(ISNUMBER(System!$C30),PlotData!L30+Momente!$E$2* $AF$1*L29,PlotData!$CB$3)</f>
        <v>-1.5</v>
      </c>
      <c r="AM29" s="501">
        <f>IF(ISNUMBER(System!$C30),PlotData!L30,PlotData!$CB$3)</f>
        <v>-1.5</v>
      </c>
      <c r="AN29" s="473">
        <f>IF(ISNUMBER(System!$C30),PlotData!B30,PlotData!$CB$3)</f>
        <v>-1.5</v>
      </c>
      <c r="AO29" s="390">
        <f>IF(ISNUMBER(System!$C30),AB29,PlotData!$CB$3)</f>
        <v>-1.5</v>
      </c>
      <c r="AQ29" s="515">
        <v>27</v>
      </c>
      <c r="AR29" s="501">
        <f>IF(ISNUMBER(System!$C30),PlotData!O30+ Momente!$E$2*$AF$1*O29,PlotData!$CB$4)</f>
        <v>1</v>
      </c>
      <c r="AS29" s="473">
        <f>IF(ISNUMBER(System!$C30),PlotData!P30+Momente!$E$2* $AF$1*P29,PlotData!$CB$4)</f>
        <v>1</v>
      </c>
      <c r="AT29" s="473">
        <f>IF(ISNUMBER(System!$C30),PlotData!Q30+ Momente!$E$2*$AF$1*Q29,PlotData!$CB$4)</f>
        <v>1</v>
      </c>
      <c r="AU29" s="473">
        <f>IF(ISNUMBER(System!$C30),PlotData!R30+Momente!$E$2* $AF$1*R29,PlotData!$CB$4)</f>
        <v>1</v>
      </c>
      <c r="AV29" s="473">
        <f>IF(ISNUMBER(System!$C30),PlotData!S30+ Momente!$E$2*$AF$1*S29,PlotData!$CB$4)</f>
        <v>1</v>
      </c>
      <c r="AW29" s="473">
        <f>IF(ISNUMBER(System!$C30),PlotData!T30+ Momente!$E$2*$AF$1*T29,PlotData!$CB$4)</f>
        <v>1</v>
      </c>
      <c r="AX29" s="473">
        <f>IF(ISNUMBER(System!$C30),PlotData!U30+ Momente!$E$2*$AF$1*U29,PlotData!$CB$4)</f>
        <v>1</v>
      </c>
      <c r="AY29" s="473">
        <f>IF(ISNUMBER(System!$C30),PlotData!V30+ Momente!$E$2*$AF$1*V29,PlotData!$CB$4)</f>
        <v>1</v>
      </c>
      <c r="AZ29" s="473">
        <f>IF(ISNUMBER(System!$C30),PlotData!W30+ Momente!$E$2*$AF$1*W29,PlotData!$CB$4)</f>
        <v>1</v>
      </c>
      <c r="BA29" s="473">
        <f>IF(ISNUMBER(System!$C30),PlotData!X30+ Momente!$E$2*$AF$1*X29,PlotData!$CB$4)</f>
        <v>1</v>
      </c>
      <c r="BB29" s="502">
        <f>IF(ISNUMBER(System!$C30),PlotData!Y30+ Momente!$E$2*$AF$1*Y29,PlotData!$CB$4)</f>
        <v>1</v>
      </c>
      <c r="BC29" s="542">
        <f>IF(ISNUMBER(System!$C30),PlotData!Y30, PlotData!CB$4)</f>
        <v>1</v>
      </c>
      <c r="BD29" s="473">
        <f>IF(ISNUMBER(System!$C30),PlotData!O30, PlotData!$CB$4)</f>
        <v>1</v>
      </c>
      <c r="BE29" s="502">
        <f>IF(ISNUMBER(System!$C30), AR29,PlotData!$CB$4)</f>
        <v>1</v>
      </c>
    </row>
    <row r="30" spans="1:57" x14ac:dyDescent="0.35">
      <c r="A30" s="544">
        <v>28</v>
      </c>
      <c r="B30" s="501"/>
      <c r="C30" s="473"/>
      <c r="D30" s="473"/>
      <c r="E30" s="473"/>
      <c r="F30" s="473"/>
      <c r="G30" s="473"/>
      <c r="H30" s="473"/>
      <c r="I30" s="473"/>
      <c r="J30" s="473"/>
      <c r="K30" s="473"/>
      <c r="L30" s="502"/>
      <c r="N30" s="544">
        <v>28</v>
      </c>
      <c r="O30" s="501"/>
      <c r="P30" s="473"/>
      <c r="Q30" s="473"/>
      <c r="R30" s="473"/>
      <c r="S30" s="473"/>
      <c r="T30" s="473"/>
      <c r="U30" s="473"/>
      <c r="V30" s="473"/>
      <c r="W30" s="473"/>
      <c r="X30" s="473"/>
      <c r="Y30" s="502"/>
      <c r="AA30" s="515">
        <v>28</v>
      </c>
      <c r="AB30" s="501">
        <f>IF(ISNUMBER(System!$C31),PlotData!B31+Momente!$E$2* $AF$1*B30,PlotData!$CB$3)</f>
        <v>-1.5</v>
      </c>
      <c r="AC30" s="473">
        <f>IF(ISNUMBER(System!$C31),PlotData!C31+ Momente!$E$2*$AF$1*C30,PlotData!$CB$3)</f>
        <v>-1.5</v>
      </c>
      <c r="AD30" s="473">
        <f>IF(ISNUMBER(System!$C31),PlotData!D31+ Momente!$E$2*$AF$1*D30,PlotData!$CB$3)</f>
        <v>-1.5</v>
      </c>
      <c r="AE30" s="473">
        <f>IF(ISNUMBER(System!$C31),PlotData!E31+Momente!$E$2* $AF$1*E30,PlotData!$CB$3)</f>
        <v>-1.5</v>
      </c>
      <c r="AF30" s="473">
        <f>IF(ISNUMBER(System!$C31),PlotData!F31+Momente!$E$2* $AF$1*F30,PlotData!$CB$3)</f>
        <v>-1.5</v>
      </c>
      <c r="AG30" s="473">
        <f>IF(ISNUMBER(System!$C31),PlotData!G31+ Momente!$E$2*$AF$1*G30,PlotData!$CB$3)</f>
        <v>-1.5</v>
      </c>
      <c r="AH30" s="473">
        <f>IF(ISNUMBER(System!$C31),PlotData!H31+ Momente!$E$2*$AF$1*H30,PlotData!$CB$3)</f>
        <v>-1.5</v>
      </c>
      <c r="AI30" s="473">
        <f>IF(ISNUMBER(System!$C31),PlotData!I31+ Momente!$E$2*$AF$1*I30,PlotData!$CB$3)</f>
        <v>-1.5</v>
      </c>
      <c r="AJ30" s="473">
        <f>IF(ISNUMBER(System!$C31),PlotData!J31+ Momente!$E$2*$AF$1*J30,PlotData!$CB$3)</f>
        <v>-1.5</v>
      </c>
      <c r="AK30" s="473">
        <f>IF(ISNUMBER(System!$C31),PlotData!K31+ Momente!$E$2*$AF$1*K30,PlotData!$CB$3)</f>
        <v>-1.5</v>
      </c>
      <c r="AL30" s="502">
        <f>IF(ISNUMBER(System!$C31),PlotData!L31+Momente!$E$2* $AF$1*L30,PlotData!$CB$3)</f>
        <v>-1.5</v>
      </c>
      <c r="AM30" s="501">
        <f>IF(ISNUMBER(System!$C31),PlotData!L31,PlotData!$CB$3)</f>
        <v>-1.5</v>
      </c>
      <c r="AN30" s="473">
        <f>IF(ISNUMBER(System!$C31),PlotData!B31,PlotData!$CB$3)</f>
        <v>-1.5</v>
      </c>
      <c r="AO30" s="390">
        <f>IF(ISNUMBER(System!$C31),AB30,PlotData!$CB$3)</f>
        <v>-1.5</v>
      </c>
      <c r="AQ30" s="515">
        <v>28</v>
      </c>
      <c r="AR30" s="501">
        <f>IF(ISNUMBER(System!$C31),PlotData!O31+ Momente!$E$2*$AF$1*O30,PlotData!$CB$4)</f>
        <v>1</v>
      </c>
      <c r="AS30" s="473">
        <f>IF(ISNUMBER(System!$C31),PlotData!P31+Momente!$E$2* $AF$1*P30,PlotData!$CB$4)</f>
        <v>1</v>
      </c>
      <c r="AT30" s="473">
        <f>IF(ISNUMBER(System!$C31),PlotData!Q31+ Momente!$E$2*$AF$1*Q30,PlotData!$CB$4)</f>
        <v>1</v>
      </c>
      <c r="AU30" s="473">
        <f>IF(ISNUMBER(System!$C31),PlotData!R31+Momente!$E$2* $AF$1*R30,PlotData!$CB$4)</f>
        <v>1</v>
      </c>
      <c r="AV30" s="473">
        <f>IF(ISNUMBER(System!$C31),PlotData!S31+ Momente!$E$2*$AF$1*S30,PlotData!$CB$4)</f>
        <v>1</v>
      </c>
      <c r="AW30" s="473">
        <f>IF(ISNUMBER(System!$C31),PlotData!T31+ Momente!$E$2*$AF$1*T30,PlotData!$CB$4)</f>
        <v>1</v>
      </c>
      <c r="AX30" s="473">
        <f>IF(ISNUMBER(System!$C31),PlotData!U31+ Momente!$E$2*$AF$1*U30,PlotData!$CB$4)</f>
        <v>1</v>
      </c>
      <c r="AY30" s="473">
        <f>IF(ISNUMBER(System!$C31),PlotData!V31+ Momente!$E$2*$AF$1*V30,PlotData!$CB$4)</f>
        <v>1</v>
      </c>
      <c r="AZ30" s="473">
        <f>IF(ISNUMBER(System!$C31),PlotData!W31+ Momente!$E$2*$AF$1*W30,PlotData!$CB$4)</f>
        <v>1</v>
      </c>
      <c r="BA30" s="473">
        <f>IF(ISNUMBER(System!$C31),PlotData!X31+ Momente!$E$2*$AF$1*X30,PlotData!$CB$4)</f>
        <v>1</v>
      </c>
      <c r="BB30" s="502">
        <f>IF(ISNUMBER(System!$C31),PlotData!Y31+ Momente!$E$2*$AF$1*Y30,PlotData!$CB$4)</f>
        <v>1</v>
      </c>
      <c r="BC30" s="542">
        <f>IF(ISNUMBER(System!$C31),PlotData!Y31, PlotData!CB$4)</f>
        <v>1</v>
      </c>
      <c r="BD30" s="473">
        <f>IF(ISNUMBER(System!$C31),PlotData!O31, PlotData!$CB$4)</f>
        <v>1</v>
      </c>
      <c r="BE30" s="502">
        <f>IF(ISNUMBER(System!$C31), AR30,PlotData!$CB$4)</f>
        <v>1</v>
      </c>
    </row>
    <row r="31" spans="1:57" x14ac:dyDescent="0.35">
      <c r="A31" s="544">
        <v>29</v>
      </c>
      <c r="B31" s="501"/>
      <c r="C31" s="473"/>
      <c r="D31" s="473"/>
      <c r="E31" s="473"/>
      <c r="F31" s="473"/>
      <c r="G31" s="473"/>
      <c r="H31" s="473"/>
      <c r="I31" s="473"/>
      <c r="J31" s="473"/>
      <c r="K31" s="473"/>
      <c r="L31" s="502"/>
      <c r="N31" s="544">
        <v>29</v>
      </c>
      <c r="O31" s="501"/>
      <c r="P31" s="473"/>
      <c r="Q31" s="473"/>
      <c r="R31" s="473"/>
      <c r="S31" s="473"/>
      <c r="T31" s="473"/>
      <c r="U31" s="473"/>
      <c r="V31" s="473"/>
      <c r="W31" s="473"/>
      <c r="X31" s="473"/>
      <c r="Y31" s="502"/>
      <c r="AA31" s="515">
        <v>29</v>
      </c>
      <c r="AB31" s="501">
        <f>IF(ISNUMBER(System!$C32),PlotData!B32+Momente!$E$2* $AF$1*B31,PlotData!$CB$3)</f>
        <v>-1.5</v>
      </c>
      <c r="AC31" s="473">
        <f>IF(ISNUMBER(System!$C32),PlotData!C32+ Momente!$E$2*$AF$1*C31,PlotData!$CB$3)</f>
        <v>-1.5</v>
      </c>
      <c r="AD31" s="473">
        <f>IF(ISNUMBER(System!$C32),PlotData!D32+ Momente!$E$2*$AF$1*D31,PlotData!$CB$3)</f>
        <v>-1.5</v>
      </c>
      <c r="AE31" s="473">
        <f>IF(ISNUMBER(System!$C32),PlotData!E32+Momente!$E$2* $AF$1*E31,PlotData!$CB$3)</f>
        <v>-1.5</v>
      </c>
      <c r="AF31" s="473">
        <f>IF(ISNUMBER(System!$C32),PlotData!F32+Momente!$E$2* $AF$1*F31,PlotData!$CB$3)</f>
        <v>-1.5</v>
      </c>
      <c r="AG31" s="473">
        <f>IF(ISNUMBER(System!$C32),PlotData!G32+ Momente!$E$2*$AF$1*G31,PlotData!$CB$3)</f>
        <v>-1.5</v>
      </c>
      <c r="AH31" s="473">
        <f>IF(ISNUMBER(System!$C32),PlotData!H32+ Momente!$E$2*$AF$1*H31,PlotData!$CB$3)</f>
        <v>-1.5</v>
      </c>
      <c r="AI31" s="473">
        <f>IF(ISNUMBER(System!$C32),PlotData!I32+ Momente!$E$2*$AF$1*I31,PlotData!$CB$3)</f>
        <v>-1.5</v>
      </c>
      <c r="AJ31" s="473">
        <f>IF(ISNUMBER(System!$C32),PlotData!J32+ Momente!$E$2*$AF$1*J31,PlotData!$CB$3)</f>
        <v>-1.5</v>
      </c>
      <c r="AK31" s="473">
        <f>IF(ISNUMBER(System!$C32),PlotData!K32+ Momente!$E$2*$AF$1*K31,PlotData!$CB$3)</f>
        <v>-1.5</v>
      </c>
      <c r="AL31" s="502">
        <f>IF(ISNUMBER(System!$C32),PlotData!L32+Momente!$E$2* $AF$1*L31,PlotData!$CB$3)</f>
        <v>-1.5</v>
      </c>
      <c r="AM31" s="501">
        <f>IF(ISNUMBER(System!$C32),PlotData!L32,PlotData!$CB$3)</f>
        <v>-1.5</v>
      </c>
      <c r="AN31" s="473">
        <f>IF(ISNUMBER(System!$C32),PlotData!B32,PlotData!$CB$3)</f>
        <v>-1.5</v>
      </c>
      <c r="AO31" s="390">
        <f>IF(ISNUMBER(System!$C32),AB31,PlotData!$CB$3)</f>
        <v>-1.5</v>
      </c>
      <c r="AQ31" s="515">
        <v>29</v>
      </c>
      <c r="AR31" s="501">
        <f>IF(ISNUMBER(System!$C32),PlotData!O32+ Momente!$E$2*$AF$1*O31,PlotData!$CB$4)</f>
        <v>1</v>
      </c>
      <c r="AS31" s="473">
        <f>IF(ISNUMBER(System!$C32),PlotData!P32+Momente!$E$2* $AF$1*P31,PlotData!$CB$4)</f>
        <v>1</v>
      </c>
      <c r="AT31" s="473">
        <f>IF(ISNUMBER(System!$C32),PlotData!Q32+ Momente!$E$2*$AF$1*Q31,PlotData!$CB$4)</f>
        <v>1</v>
      </c>
      <c r="AU31" s="473">
        <f>IF(ISNUMBER(System!$C32),PlotData!R32+Momente!$E$2* $AF$1*R31,PlotData!$CB$4)</f>
        <v>1</v>
      </c>
      <c r="AV31" s="473">
        <f>IF(ISNUMBER(System!$C32),PlotData!S32+ Momente!$E$2*$AF$1*S31,PlotData!$CB$4)</f>
        <v>1</v>
      </c>
      <c r="AW31" s="473">
        <f>IF(ISNUMBER(System!$C32),PlotData!T32+ Momente!$E$2*$AF$1*T31,PlotData!$CB$4)</f>
        <v>1</v>
      </c>
      <c r="AX31" s="473">
        <f>IF(ISNUMBER(System!$C32),PlotData!U32+ Momente!$E$2*$AF$1*U31,PlotData!$CB$4)</f>
        <v>1</v>
      </c>
      <c r="AY31" s="473">
        <f>IF(ISNUMBER(System!$C32),PlotData!V32+ Momente!$E$2*$AF$1*V31,PlotData!$CB$4)</f>
        <v>1</v>
      </c>
      <c r="AZ31" s="473">
        <f>IF(ISNUMBER(System!$C32),PlotData!W32+ Momente!$E$2*$AF$1*W31,PlotData!$CB$4)</f>
        <v>1</v>
      </c>
      <c r="BA31" s="473">
        <f>IF(ISNUMBER(System!$C32),PlotData!X32+ Momente!$E$2*$AF$1*X31,PlotData!$CB$4)</f>
        <v>1</v>
      </c>
      <c r="BB31" s="502">
        <f>IF(ISNUMBER(System!$C32),PlotData!Y32+ Momente!$E$2*$AF$1*Y31,PlotData!$CB$4)</f>
        <v>1</v>
      </c>
      <c r="BC31" s="542">
        <f>IF(ISNUMBER(System!$C32),PlotData!Y32, PlotData!CB$4)</f>
        <v>1</v>
      </c>
      <c r="BD31" s="473">
        <f>IF(ISNUMBER(System!$C32),PlotData!O32, PlotData!$CB$4)</f>
        <v>1</v>
      </c>
      <c r="BE31" s="502">
        <f>IF(ISNUMBER(System!$C32), AR31,PlotData!$CB$4)</f>
        <v>1</v>
      </c>
    </row>
    <row r="32" spans="1:57" x14ac:dyDescent="0.35">
      <c r="A32" s="544">
        <v>30</v>
      </c>
      <c r="B32" s="501"/>
      <c r="C32" s="473"/>
      <c r="D32" s="473"/>
      <c r="E32" s="473"/>
      <c r="F32" s="473"/>
      <c r="G32" s="473"/>
      <c r="H32" s="473"/>
      <c r="I32" s="473"/>
      <c r="J32" s="473"/>
      <c r="K32" s="473"/>
      <c r="L32" s="502"/>
      <c r="N32" s="544">
        <v>30</v>
      </c>
      <c r="O32" s="501"/>
      <c r="P32" s="473"/>
      <c r="Q32" s="473"/>
      <c r="R32" s="473"/>
      <c r="S32" s="473"/>
      <c r="T32" s="473"/>
      <c r="U32" s="473"/>
      <c r="V32" s="473"/>
      <c r="W32" s="473"/>
      <c r="X32" s="473"/>
      <c r="Y32" s="502"/>
      <c r="AA32" s="515">
        <v>30</v>
      </c>
      <c r="AB32" s="501">
        <f>IF(ISNUMBER(System!$C33),PlotData!B33+Momente!$E$2* $AF$1*B32,PlotData!$CB$3)</f>
        <v>-1.5</v>
      </c>
      <c r="AC32" s="473">
        <f>IF(ISNUMBER(System!$C33),PlotData!C33+ Momente!$E$2*$AF$1*C32,PlotData!$CB$3)</f>
        <v>-1.5</v>
      </c>
      <c r="AD32" s="473">
        <f>IF(ISNUMBER(System!$C33),PlotData!D33+ Momente!$E$2*$AF$1*D32,PlotData!$CB$3)</f>
        <v>-1.5</v>
      </c>
      <c r="AE32" s="473">
        <f>IF(ISNUMBER(System!$C33),PlotData!E33+Momente!$E$2* $AF$1*E32,PlotData!$CB$3)</f>
        <v>-1.5</v>
      </c>
      <c r="AF32" s="473">
        <f>IF(ISNUMBER(System!$C33),PlotData!F33+Momente!$E$2* $AF$1*F32,PlotData!$CB$3)</f>
        <v>-1.5</v>
      </c>
      <c r="AG32" s="473">
        <f>IF(ISNUMBER(System!$C33),PlotData!G33+ Momente!$E$2*$AF$1*G32,PlotData!$CB$3)</f>
        <v>-1.5</v>
      </c>
      <c r="AH32" s="473">
        <f>IF(ISNUMBER(System!$C33),PlotData!H33+ Momente!$E$2*$AF$1*H32,PlotData!$CB$3)</f>
        <v>-1.5</v>
      </c>
      <c r="AI32" s="473">
        <f>IF(ISNUMBER(System!$C33),PlotData!I33+ Momente!$E$2*$AF$1*I32,PlotData!$CB$3)</f>
        <v>-1.5</v>
      </c>
      <c r="AJ32" s="473">
        <f>IF(ISNUMBER(System!$C33),PlotData!J33+ Momente!$E$2*$AF$1*J32,PlotData!$CB$3)</f>
        <v>-1.5</v>
      </c>
      <c r="AK32" s="473">
        <f>IF(ISNUMBER(System!$C33),PlotData!K33+ Momente!$E$2*$AF$1*K32,PlotData!$CB$3)</f>
        <v>-1.5</v>
      </c>
      <c r="AL32" s="502">
        <f>IF(ISNUMBER(System!$C33),PlotData!L33+Momente!$E$2* $AF$1*L32,PlotData!$CB$3)</f>
        <v>-1.5</v>
      </c>
      <c r="AM32" s="501">
        <f>IF(ISNUMBER(System!$C33),PlotData!L33,PlotData!$CB$3)</f>
        <v>-1.5</v>
      </c>
      <c r="AN32" s="473">
        <f>IF(ISNUMBER(System!$C33),PlotData!B33,PlotData!$CB$3)</f>
        <v>-1.5</v>
      </c>
      <c r="AO32" s="390">
        <f>IF(ISNUMBER(System!$C33),AB32,PlotData!$CB$3)</f>
        <v>-1.5</v>
      </c>
      <c r="AQ32" s="515">
        <v>30</v>
      </c>
      <c r="AR32" s="501">
        <f>IF(ISNUMBER(System!$C33),PlotData!O33+ Momente!$E$2*$AF$1*O32,PlotData!$CB$4)</f>
        <v>1</v>
      </c>
      <c r="AS32" s="473">
        <f>IF(ISNUMBER(System!$C33),PlotData!P33+Momente!$E$2* $AF$1*P32,PlotData!$CB$4)</f>
        <v>1</v>
      </c>
      <c r="AT32" s="473">
        <f>IF(ISNUMBER(System!$C33),PlotData!Q33+ Momente!$E$2*$AF$1*Q32,PlotData!$CB$4)</f>
        <v>1</v>
      </c>
      <c r="AU32" s="473">
        <f>IF(ISNUMBER(System!$C33),PlotData!R33+Momente!$E$2* $AF$1*R32,PlotData!$CB$4)</f>
        <v>1</v>
      </c>
      <c r="AV32" s="473">
        <f>IF(ISNUMBER(System!$C33),PlotData!S33+ Momente!$E$2*$AF$1*S32,PlotData!$CB$4)</f>
        <v>1</v>
      </c>
      <c r="AW32" s="473">
        <f>IF(ISNUMBER(System!$C33),PlotData!T33+ Momente!$E$2*$AF$1*T32,PlotData!$CB$4)</f>
        <v>1</v>
      </c>
      <c r="AX32" s="473">
        <f>IF(ISNUMBER(System!$C33),PlotData!U33+ Momente!$E$2*$AF$1*U32,PlotData!$CB$4)</f>
        <v>1</v>
      </c>
      <c r="AY32" s="473">
        <f>IF(ISNUMBER(System!$C33),PlotData!V33+ Momente!$E$2*$AF$1*V32,PlotData!$CB$4)</f>
        <v>1</v>
      </c>
      <c r="AZ32" s="473">
        <f>IF(ISNUMBER(System!$C33),PlotData!W33+ Momente!$E$2*$AF$1*W32,PlotData!$CB$4)</f>
        <v>1</v>
      </c>
      <c r="BA32" s="473">
        <f>IF(ISNUMBER(System!$C33),PlotData!X33+ Momente!$E$2*$AF$1*X32,PlotData!$CB$4)</f>
        <v>1</v>
      </c>
      <c r="BB32" s="502">
        <f>IF(ISNUMBER(System!$C33),PlotData!Y33+ Momente!$E$2*$AF$1*Y32,PlotData!$CB$4)</f>
        <v>1</v>
      </c>
      <c r="BC32" s="542">
        <f>IF(ISNUMBER(System!$C33),PlotData!Y33, PlotData!CB$4)</f>
        <v>1</v>
      </c>
      <c r="BD32" s="473">
        <f>IF(ISNUMBER(System!$C33),PlotData!O33, PlotData!$CB$4)</f>
        <v>1</v>
      </c>
      <c r="BE32" s="502">
        <f>IF(ISNUMBER(System!$C33), AR32,PlotData!$CB$4)</f>
        <v>1</v>
      </c>
    </row>
    <row r="33" spans="1:57" x14ac:dyDescent="0.35">
      <c r="A33" s="544">
        <v>31</v>
      </c>
      <c r="B33" s="501"/>
      <c r="C33" s="473"/>
      <c r="D33" s="473"/>
      <c r="E33" s="473"/>
      <c r="F33" s="473"/>
      <c r="G33" s="473"/>
      <c r="H33" s="473"/>
      <c r="I33" s="473"/>
      <c r="J33" s="473"/>
      <c r="K33" s="473"/>
      <c r="L33" s="502"/>
      <c r="N33" s="544">
        <v>31</v>
      </c>
      <c r="O33" s="501"/>
      <c r="P33" s="473"/>
      <c r="Q33" s="473"/>
      <c r="R33" s="473"/>
      <c r="S33" s="473"/>
      <c r="T33" s="473"/>
      <c r="U33" s="473"/>
      <c r="V33" s="473"/>
      <c r="W33" s="473"/>
      <c r="X33" s="473"/>
      <c r="Y33" s="502"/>
      <c r="AA33" s="515">
        <v>31</v>
      </c>
      <c r="AB33" s="501">
        <f>IF(ISNUMBER(System!$C34),PlotData!B34+Momente!$E$2* $AF$1*B33,PlotData!$CB$3)</f>
        <v>-1.5</v>
      </c>
      <c r="AC33" s="473">
        <f>IF(ISNUMBER(System!$C34),PlotData!C34+ Momente!$E$2*$AF$1*C33,PlotData!$CB$3)</f>
        <v>-1.5</v>
      </c>
      <c r="AD33" s="473">
        <f>IF(ISNUMBER(System!$C34),PlotData!D34+ Momente!$E$2*$AF$1*D33,PlotData!$CB$3)</f>
        <v>-1.5</v>
      </c>
      <c r="AE33" s="473">
        <f>IF(ISNUMBER(System!$C34),PlotData!E34+Momente!$E$2* $AF$1*E33,PlotData!$CB$3)</f>
        <v>-1.5</v>
      </c>
      <c r="AF33" s="473">
        <f>IF(ISNUMBER(System!$C34),PlotData!F34+Momente!$E$2* $AF$1*F33,PlotData!$CB$3)</f>
        <v>-1.5</v>
      </c>
      <c r="AG33" s="473">
        <f>IF(ISNUMBER(System!$C34),PlotData!G34+ Momente!$E$2*$AF$1*G33,PlotData!$CB$3)</f>
        <v>-1.5</v>
      </c>
      <c r="AH33" s="473">
        <f>IF(ISNUMBER(System!$C34),PlotData!H34+ Momente!$E$2*$AF$1*H33,PlotData!$CB$3)</f>
        <v>-1.5</v>
      </c>
      <c r="AI33" s="473">
        <f>IF(ISNUMBER(System!$C34),PlotData!I34+ Momente!$E$2*$AF$1*I33,PlotData!$CB$3)</f>
        <v>-1.5</v>
      </c>
      <c r="AJ33" s="473">
        <f>IF(ISNUMBER(System!$C34),PlotData!J34+ Momente!$E$2*$AF$1*J33,PlotData!$CB$3)</f>
        <v>-1.5</v>
      </c>
      <c r="AK33" s="473">
        <f>IF(ISNUMBER(System!$C34),PlotData!K34+ Momente!$E$2*$AF$1*K33,PlotData!$CB$3)</f>
        <v>-1.5</v>
      </c>
      <c r="AL33" s="502">
        <f>IF(ISNUMBER(System!$C34),PlotData!L34+Momente!$E$2* $AF$1*L33,PlotData!$CB$3)</f>
        <v>-1.5</v>
      </c>
      <c r="AM33" s="501">
        <f>IF(ISNUMBER(System!$C34),PlotData!L34,PlotData!$CB$3)</f>
        <v>-1.5</v>
      </c>
      <c r="AN33" s="473">
        <f>IF(ISNUMBER(System!$C34),PlotData!B34,PlotData!$CB$3)</f>
        <v>-1.5</v>
      </c>
      <c r="AO33" s="390">
        <f>IF(ISNUMBER(System!$C34),AB33,PlotData!$CB$3)</f>
        <v>-1.5</v>
      </c>
      <c r="AQ33" s="515">
        <v>31</v>
      </c>
      <c r="AR33" s="501">
        <f>IF(ISNUMBER(System!$C34),PlotData!O34+ Momente!$E$2*$AF$1*O33,PlotData!$CB$4)</f>
        <v>1</v>
      </c>
      <c r="AS33" s="473">
        <f>IF(ISNUMBER(System!$C34),PlotData!P34+Momente!$E$2* $AF$1*P33,PlotData!$CB$4)</f>
        <v>1</v>
      </c>
      <c r="AT33" s="473">
        <f>IF(ISNUMBER(System!$C34),PlotData!Q34+ Momente!$E$2*$AF$1*Q33,PlotData!$CB$4)</f>
        <v>1</v>
      </c>
      <c r="AU33" s="473">
        <f>IF(ISNUMBER(System!$C34),PlotData!R34+Momente!$E$2* $AF$1*R33,PlotData!$CB$4)</f>
        <v>1</v>
      </c>
      <c r="AV33" s="473">
        <f>IF(ISNUMBER(System!$C34),PlotData!S34+ Momente!$E$2*$AF$1*S33,PlotData!$CB$4)</f>
        <v>1</v>
      </c>
      <c r="AW33" s="473">
        <f>IF(ISNUMBER(System!$C34),PlotData!T34+ Momente!$E$2*$AF$1*T33,PlotData!$CB$4)</f>
        <v>1</v>
      </c>
      <c r="AX33" s="473">
        <f>IF(ISNUMBER(System!$C34),PlotData!U34+ Momente!$E$2*$AF$1*U33,PlotData!$CB$4)</f>
        <v>1</v>
      </c>
      <c r="AY33" s="473">
        <f>IF(ISNUMBER(System!$C34),PlotData!V34+ Momente!$E$2*$AF$1*V33,PlotData!$CB$4)</f>
        <v>1</v>
      </c>
      <c r="AZ33" s="473">
        <f>IF(ISNUMBER(System!$C34),PlotData!W34+ Momente!$E$2*$AF$1*W33,PlotData!$CB$4)</f>
        <v>1</v>
      </c>
      <c r="BA33" s="473">
        <f>IF(ISNUMBER(System!$C34),PlotData!X34+ Momente!$E$2*$AF$1*X33,PlotData!$CB$4)</f>
        <v>1</v>
      </c>
      <c r="BB33" s="502">
        <f>IF(ISNUMBER(System!$C34),PlotData!Y34+ Momente!$E$2*$AF$1*Y33,PlotData!$CB$4)</f>
        <v>1</v>
      </c>
      <c r="BC33" s="542">
        <f>IF(ISNUMBER(System!$C34),PlotData!Y34, PlotData!CB$4)</f>
        <v>1</v>
      </c>
      <c r="BD33" s="473">
        <f>IF(ISNUMBER(System!$C34),PlotData!O34, PlotData!$CB$4)</f>
        <v>1</v>
      </c>
      <c r="BE33" s="502">
        <f>IF(ISNUMBER(System!$C34), AR33,PlotData!$CB$4)</f>
        <v>1</v>
      </c>
    </row>
    <row r="34" spans="1:57" x14ac:dyDescent="0.35">
      <c r="A34" s="544">
        <v>32</v>
      </c>
      <c r="B34" s="501"/>
      <c r="C34" s="473"/>
      <c r="D34" s="473"/>
      <c r="E34" s="473"/>
      <c r="F34" s="473"/>
      <c r="G34" s="473"/>
      <c r="H34" s="473"/>
      <c r="I34" s="473"/>
      <c r="J34" s="473"/>
      <c r="K34" s="473"/>
      <c r="L34" s="502"/>
      <c r="N34" s="544">
        <v>32</v>
      </c>
      <c r="O34" s="501"/>
      <c r="P34" s="473"/>
      <c r="Q34" s="473"/>
      <c r="R34" s="473"/>
      <c r="S34" s="473"/>
      <c r="T34" s="473"/>
      <c r="U34" s="473"/>
      <c r="V34" s="473"/>
      <c r="W34" s="473"/>
      <c r="X34" s="473"/>
      <c r="Y34" s="502"/>
      <c r="AA34" s="515">
        <v>32</v>
      </c>
      <c r="AB34" s="501">
        <f>IF(ISNUMBER(System!$C35),PlotData!B35+Momente!$E$2* $AF$1*B34,PlotData!$CB$3)</f>
        <v>-1.5</v>
      </c>
      <c r="AC34" s="473">
        <f>IF(ISNUMBER(System!$C35),PlotData!C35+ Momente!$E$2*$AF$1*C34,PlotData!$CB$3)</f>
        <v>-1.5</v>
      </c>
      <c r="AD34" s="473">
        <f>IF(ISNUMBER(System!$C35),PlotData!D35+ Momente!$E$2*$AF$1*D34,PlotData!$CB$3)</f>
        <v>-1.5</v>
      </c>
      <c r="AE34" s="473">
        <f>IF(ISNUMBER(System!$C35),PlotData!E35+Momente!$E$2* $AF$1*E34,PlotData!$CB$3)</f>
        <v>-1.5</v>
      </c>
      <c r="AF34" s="473">
        <f>IF(ISNUMBER(System!$C35),PlotData!F35+Momente!$E$2* $AF$1*F34,PlotData!$CB$3)</f>
        <v>-1.5</v>
      </c>
      <c r="AG34" s="473">
        <f>IF(ISNUMBER(System!$C35),PlotData!G35+ Momente!$E$2*$AF$1*G34,PlotData!$CB$3)</f>
        <v>-1.5</v>
      </c>
      <c r="AH34" s="473">
        <f>IF(ISNUMBER(System!$C35),PlotData!H35+ Momente!$E$2*$AF$1*H34,PlotData!$CB$3)</f>
        <v>-1.5</v>
      </c>
      <c r="AI34" s="473">
        <f>IF(ISNUMBER(System!$C35),PlotData!I35+ Momente!$E$2*$AF$1*I34,PlotData!$CB$3)</f>
        <v>-1.5</v>
      </c>
      <c r="AJ34" s="473">
        <f>IF(ISNUMBER(System!$C35),PlotData!J35+ Momente!$E$2*$AF$1*J34,PlotData!$CB$3)</f>
        <v>-1.5</v>
      </c>
      <c r="AK34" s="473">
        <f>IF(ISNUMBER(System!$C35),PlotData!K35+ Momente!$E$2*$AF$1*K34,PlotData!$CB$3)</f>
        <v>-1.5</v>
      </c>
      <c r="AL34" s="502">
        <f>IF(ISNUMBER(System!$C35),PlotData!L35+Momente!$E$2* $AF$1*L34,PlotData!$CB$3)</f>
        <v>-1.5</v>
      </c>
      <c r="AM34" s="501">
        <f>IF(ISNUMBER(System!$C35),PlotData!L35,PlotData!$CB$3)</f>
        <v>-1.5</v>
      </c>
      <c r="AN34" s="473">
        <f>IF(ISNUMBER(System!$C35),PlotData!B35,PlotData!$CB$3)</f>
        <v>-1.5</v>
      </c>
      <c r="AO34" s="390">
        <f>IF(ISNUMBER(System!$C35),AB34,PlotData!$CB$3)</f>
        <v>-1.5</v>
      </c>
      <c r="AQ34" s="515">
        <v>32</v>
      </c>
      <c r="AR34" s="501">
        <f>IF(ISNUMBER(System!$C35),PlotData!O35+ Momente!$E$2*$AF$1*O34,PlotData!$CB$4)</f>
        <v>1</v>
      </c>
      <c r="AS34" s="473">
        <f>IF(ISNUMBER(System!$C35),PlotData!P35+Momente!$E$2* $AF$1*P34,PlotData!$CB$4)</f>
        <v>1</v>
      </c>
      <c r="AT34" s="473">
        <f>IF(ISNUMBER(System!$C35),PlotData!Q35+ Momente!$E$2*$AF$1*Q34,PlotData!$CB$4)</f>
        <v>1</v>
      </c>
      <c r="AU34" s="473">
        <f>IF(ISNUMBER(System!$C35),PlotData!R35+Momente!$E$2* $AF$1*R34,PlotData!$CB$4)</f>
        <v>1</v>
      </c>
      <c r="AV34" s="473">
        <f>IF(ISNUMBER(System!$C35),PlotData!S35+ Momente!$E$2*$AF$1*S34,PlotData!$CB$4)</f>
        <v>1</v>
      </c>
      <c r="AW34" s="473">
        <f>IF(ISNUMBER(System!$C35),PlotData!T35+ Momente!$E$2*$AF$1*T34,PlotData!$CB$4)</f>
        <v>1</v>
      </c>
      <c r="AX34" s="473">
        <f>IF(ISNUMBER(System!$C35),PlotData!U35+ Momente!$E$2*$AF$1*U34,PlotData!$CB$4)</f>
        <v>1</v>
      </c>
      <c r="AY34" s="473">
        <f>IF(ISNUMBER(System!$C35),PlotData!V35+ Momente!$E$2*$AF$1*V34,PlotData!$CB$4)</f>
        <v>1</v>
      </c>
      <c r="AZ34" s="473">
        <f>IF(ISNUMBER(System!$C35),PlotData!W35+ Momente!$E$2*$AF$1*W34,PlotData!$CB$4)</f>
        <v>1</v>
      </c>
      <c r="BA34" s="473">
        <f>IF(ISNUMBER(System!$C35),PlotData!X35+ Momente!$E$2*$AF$1*X34,PlotData!$CB$4)</f>
        <v>1</v>
      </c>
      <c r="BB34" s="502">
        <f>IF(ISNUMBER(System!$C35),PlotData!Y35+ Momente!$E$2*$AF$1*Y34,PlotData!$CB$4)</f>
        <v>1</v>
      </c>
      <c r="BC34" s="542">
        <f>IF(ISNUMBER(System!$C35),PlotData!Y35, PlotData!CB$4)</f>
        <v>1</v>
      </c>
      <c r="BD34" s="473">
        <f>IF(ISNUMBER(System!$C35),PlotData!O35, PlotData!$CB$4)</f>
        <v>1</v>
      </c>
      <c r="BE34" s="502">
        <f>IF(ISNUMBER(System!$C35), AR34,PlotData!$CB$4)</f>
        <v>1</v>
      </c>
    </row>
    <row r="35" spans="1:57" x14ac:dyDescent="0.35">
      <c r="A35" s="544">
        <v>33</v>
      </c>
      <c r="B35" s="501"/>
      <c r="C35" s="473"/>
      <c r="D35" s="473"/>
      <c r="E35" s="473"/>
      <c r="F35" s="473"/>
      <c r="G35" s="473"/>
      <c r="H35" s="473"/>
      <c r="I35" s="473"/>
      <c r="J35" s="473"/>
      <c r="K35" s="473"/>
      <c r="L35" s="502"/>
      <c r="N35" s="544">
        <v>33</v>
      </c>
      <c r="O35" s="501"/>
      <c r="P35" s="473"/>
      <c r="Q35" s="473"/>
      <c r="R35" s="473"/>
      <c r="S35" s="473"/>
      <c r="T35" s="473"/>
      <c r="U35" s="473"/>
      <c r="V35" s="473"/>
      <c r="W35" s="473"/>
      <c r="X35" s="473"/>
      <c r="Y35" s="502"/>
      <c r="AA35" s="515">
        <v>33</v>
      </c>
      <c r="AB35" s="501">
        <f>IF(ISNUMBER(System!$C36),PlotData!B36+Momente!$E$2* $AF$1*B35,PlotData!$CB$3)</f>
        <v>-1.5</v>
      </c>
      <c r="AC35" s="473">
        <f>IF(ISNUMBER(System!$C36),PlotData!C36+ Momente!$E$2*$AF$1*C35,PlotData!$CB$3)</f>
        <v>-1.5</v>
      </c>
      <c r="AD35" s="473">
        <f>IF(ISNUMBER(System!$C36),PlotData!D36+ Momente!$E$2*$AF$1*D35,PlotData!$CB$3)</f>
        <v>-1.5</v>
      </c>
      <c r="AE35" s="473">
        <f>IF(ISNUMBER(System!$C36),PlotData!E36+Momente!$E$2* $AF$1*E35,PlotData!$CB$3)</f>
        <v>-1.5</v>
      </c>
      <c r="AF35" s="473">
        <f>IF(ISNUMBER(System!$C36),PlotData!F36+Momente!$E$2* $AF$1*F35,PlotData!$CB$3)</f>
        <v>-1.5</v>
      </c>
      <c r="AG35" s="473">
        <f>IF(ISNUMBER(System!$C36),PlotData!G36+ Momente!$E$2*$AF$1*G35,PlotData!$CB$3)</f>
        <v>-1.5</v>
      </c>
      <c r="AH35" s="473">
        <f>IF(ISNUMBER(System!$C36),PlotData!H36+ Momente!$E$2*$AF$1*H35,PlotData!$CB$3)</f>
        <v>-1.5</v>
      </c>
      <c r="AI35" s="473">
        <f>IF(ISNUMBER(System!$C36),PlotData!I36+ Momente!$E$2*$AF$1*I35,PlotData!$CB$3)</f>
        <v>-1.5</v>
      </c>
      <c r="AJ35" s="473">
        <f>IF(ISNUMBER(System!$C36),PlotData!J36+ Momente!$E$2*$AF$1*J35,PlotData!$CB$3)</f>
        <v>-1.5</v>
      </c>
      <c r="AK35" s="473">
        <f>IF(ISNUMBER(System!$C36),PlotData!K36+ Momente!$E$2*$AF$1*K35,PlotData!$CB$3)</f>
        <v>-1.5</v>
      </c>
      <c r="AL35" s="502">
        <f>IF(ISNUMBER(System!$C36),PlotData!L36+Momente!$E$2* $AF$1*L35,PlotData!$CB$3)</f>
        <v>-1.5</v>
      </c>
      <c r="AM35" s="501">
        <f>IF(ISNUMBER(System!$C36),PlotData!L36,PlotData!$CB$3)</f>
        <v>-1.5</v>
      </c>
      <c r="AN35" s="473">
        <f>IF(ISNUMBER(System!$C36),PlotData!B36,PlotData!$CB$3)</f>
        <v>-1.5</v>
      </c>
      <c r="AO35" s="390">
        <f>IF(ISNUMBER(System!$C36),AB35,PlotData!$CB$3)</f>
        <v>-1.5</v>
      </c>
      <c r="AQ35" s="515">
        <v>33</v>
      </c>
      <c r="AR35" s="501">
        <f>IF(ISNUMBER(System!$C36),PlotData!O36+ Momente!$E$2*$AF$1*O35,PlotData!$CB$4)</f>
        <v>1</v>
      </c>
      <c r="AS35" s="473">
        <f>IF(ISNUMBER(System!$C36),PlotData!P36+Momente!$E$2* $AF$1*P35,PlotData!$CB$4)</f>
        <v>1</v>
      </c>
      <c r="AT35" s="473">
        <f>IF(ISNUMBER(System!$C36),PlotData!Q36+ Momente!$E$2*$AF$1*Q35,PlotData!$CB$4)</f>
        <v>1</v>
      </c>
      <c r="AU35" s="473">
        <f>IF(ISNUMBER(System!$C36),PlotData!R36+Momente!$E$2* $AF$1*R35,PlotData!$CB$4)</f>
        <v>1</v>
      </c>
      <c r="AV35" s="473">
        <f>IF(ISNUMBER(System!$C36),PlotData!S36+ Momente!$E$2*$AF$1*S35,PlotData!$CB$4)</f>
        <v>1</v>
      </c>
      <c r="AW35" s="473">
        <f>IF(ISNUMBER(System!$C36),PlotData!T36+ Momente!$E$2*$AF$1*T35,PlotData!$CB$4)</f>
        <v>1</v>
      </c>
      <c r="AX35" s="473">
        <f>IF(ISNUMBER(System!$C36),PlotData!U36+ Momente!$E$2*$AF$1*U35,PlotData!$CB$4)</f>
        <v>1</v>
      </c>
      <c r="AY35" s="473">
        <f>IF(ISNUMBER(System!$C36),PlotData!V36+ Momente!$E$2*$AF$1*V35,PlotData!$CB$4)</f>
        <v>1</v>
      </c>
      <c r="AZ35" s="473">
        <f>IF(ISNUMBER(System!$C36),PlotData!W36+ Momente!$E$2*$AF$1*W35,PlotData!$CB$4)</f>
        <v>1</v>
      </c>
      <c r="BA35" s="473">
        <f>IF(ISNUMBER(System!$C36),PlotData!X36+ Momente!$E$2*$AF$1*X35,PlotData!$CB$4)</f>
        <v>1</v>
      </c>
      <c r="BB35" s="502">
        <f>IF(ISNUMBER(System!$C36),PlotData!Y36+ Momente!$E$2*$AF$1*Y35,PlotData!$CB$4)</f>
        <v>1</v>
      </c>
      <c r="BC35" s="542">
        <f>IF(ISNUMBER(System!$C36),PlotData!Y36, PlotData!CB$4)</f>
        <v>1</v>
      </c>
      <c r="BD35" s="473">
        <f>IF(ISNUMBER(System!$C36),PlotData!O36, PlotData!$CB$4)</f>
        <v>1</v>
      </c>
      <c r="BE35" s="502">
        <f>IF(ISNUMBER(System!$C36), AR35,PlotData!$CB$4)</f>
        <v>1</v>
      </c>
    </row>
    <row r="36" spans="1:57" x14ac:dyDescent="0.35">
      <c r="A36" s="544">
        <v>34</v>
      </c>
      <c r="B36" s="501"/>
      <c r="C36" s="473"/>
      <c r="D36" s="473"/>
      <c r="E36" s="473"/>
      <c r="F36" s="473"/>
      <c r="G36" s="473"/>
      <c r="H36" s="473"/>
      <c r="I36" s="473"/>
      <c r="J36" s="473"/>
      <c r="K36" s="473"/>
      <c r="L36" s="502"/>
      <c r="N36" s="544">
        <v>34</v>
      </c>
      <c r="O36" s="501"/>
      <c r="P36" s="473"/>
      <c r="Q36" s="473"/>
      <c r="R36" s="473"/>
      <c r="S36" s="473"/>
      <c r="T36" s="473"/>
      <c r="U36" s="473"/>
      <c r="V36" s="473"/>
      <c r="W36" s="473"/>
      <c r="X36" s="473"/>
      <c r="Y36" s="502"/>
      <c r="AA36" s="515">
        <v>34</v>
      </c>
      <c r="AB36" s="501">
        <f>IF(ISNUMBER(System!$C37),PlotData!B37+Momente!$E$2* $AF$1*B36,PlotData!$CB$3)</f>
        <v>-1.5</v>
      </c>
      <c r="AC36" s="473">
        <f>IF(ISNUMBER(System!$C37),PlotData!C37+ Momente!$E$2*$AF$1*C36,PlotData!$CB$3)</f>
        <v>-1.5</v>
      </c>
      <c r="AD36" s="473">
        <f>IF(ISNUMBER(System!$C37),PlotData!D37+ Momente!$E$2*$AF$1*D36,PlotData!$CB$3)</f>
        <v>-1.5</v>
      </c>
      <c r="AE36" s="473">
        <f>IF(ISNUMBER(System!$C37),PlotData!E37+Momente!$E$2* $AF$1*E36,PlotData!$CB$3)</f>
        <v>-1.5</v>
      </c>
      <c r="AF36" s="473">
        <f>IF(ISNUMBER(System!$C37),PlotData!F37+Momente!$E$2* $AF$1*F36,PlotData!$CB$3)</f>
        <v>-1.5</v>
      </c>
      <c r="AG36" s="473">
        <f>IF(ISNUMBER(System!$C37),PlotData!G37+ Momente!$E$2*$AF$1*G36,PlotData!$CB$3)</f>
        <v>-1.5</v>
      </c>
      <c r="AH36" s="473">
        <f>IF(ISNUMBER(System!$C37),PlotData!H37+ Momente!$E$2*$AF$1*H36,PlotData!$CB$3)</f>
        <v>-1.5</v>
      </c>
      <c r="AI36" s="473">
        <f>IF(ISNUMBER(System!$C37),PlotData!I37+ Momente!$E$2*$AF$1*I36,PlotData!$CB$3)</f>
        <v>-1.5</v>
      </c>
      <c r="AJ36" s="473">
        <f>IF(ISNUMBER(System!$C37),PlotData!J37+ Momente!$E$2*$AF$1*J36,PlotData!$CB$3)</f>
        <v>-1.5</v>
      </c>
      <c r="AK36" s="473">
        <f>IF(ISNUMBER(System!$C37),PlotData!K37+ Momente!$E$2*$AF$1*K36,PlotData!$CB$3)</f>
        <v>-1.5</v>
      </c>
      <c r="AL36" s="502">
        <f>IF(ISNUMBER(System!$C37),PlotData!L37+Momente!$E$2* $AF$1*L36,PlotData!$CB$3)</f>
        <v>-1.5</v>
      </c>
      <c r="AM36" s="501">
        <f>IF(ISNUMBER(System!$C37),PlotData!L37,PlotData!$CB$3)</f>
        <v>-1.5</v>
      </c>
      <c r="AN36" s="473">
        <f>IF(ISNUMBER(System!$C37),PlotData!B37,PlotData!$CB$3)</f>
        <v>-1.5</v>
      </c>
      <c r="AO36" s="390">
        <f>IF(ISNUMBER(System!$C37),AB36,PlotData!$CB$3)</f>
        <v>-1.5</v>
      </c>
      <c r="AQ36" s="515">
        <v>34</v>
      </c>
      <c r="AR36" s="501">
        <f>IF(ISNUMBER(System!$C37),PlotData!O37+ Momente!$E$2*$AF$1*O36,PlotData!$CB$4)</f>
        <v>1</v>
      </c>
      <c r="AS36" s="473">
        <f>IF(ISNUMBER(System!$C37),PlotData!P37+Momente!$E$2* $AF$1*P36,PlotData!$CB$4)</f>
        <v>1</v>
      </c>
      <c r="AT36" s="473">
        <f>IF(ISNUMBER(System!$C37),PlotData!Q37+ Momente!$E$2*$AF$1*Q36,PlotData!$CB$4)</f>
        <v>1</v>
      </c>
      <c r="AU36" s="473">
        <f>IF(ISNUMBER(System!$C37),PlotData!R37+Momente!$E$2* $AF$1*R36,PlotData!$CB$4)</f>
        <v>1</v>
      </c>
      <c r="AV36" s="473">
        <f>IF(ISNUMBER(System!$C37),PlotData!S37+ Momente!$E$2*$AF$1*S36,PlotData!$CB$4)</f>
        <v>1</v>
      </c>
      <c r="AW36" s="473">
        <f>IF(ISNUMBER(System!$C37),PlotData!T37+ Momente!$E$2*$AF$1*T36,PlotData!$CB$4)</f>
        <v>1</v>
      </c>
      <c r="AX36" s="473">
        <f>IF(ISNUMBER(System!$C37),PlotData!U37+ Momente!$E$2*$AF$1*U36,PlotData!$CB$4)</f>
        <v>1</v>
      </c>
      <c r="AY36" s="473">
        <f>IF(ISNUMBER(System!$C37),PlotData!V37+ Momente!$E$2*$AF$1*V36,PlotData!$CB$4)</f>
        <v>1</v>
      </c>
      <c r="AZ36" s="473">
        <f>IF(ISNUMBER(System!$C37),PlotData!W37+ Momente!$E$2*$AF$1*W36,PlotData!$CB$4)</f>
        <v>1</v>
      </c>
      <c r="BA36" s="473">
        <f>IF(ISNUMBER(System!$C37),PlotData!X37+ Momente!$E$2*$AF$1*X36,PlotData!$CB$4)</f>
        <v>1</v>
      </c>
      <c r="BB36" s="502">
        <f>IF(ISNUMBER(System!$C37),PlotData!Y37+ Momente!$E$2*$AF$1*Y36,PlotData!$CB$4)</f>
        <v>1</v>
      </c>
      <c r="BC36" s="542">
        <f>IF(ISNUMBER(System!$C37),PlotData!Y37, PlotData!CB$4)</f>
        <v>1</v>
      </c>
      <c r="BD36" s="473">
        <f>IF(ISNUMBER(System!$C37),PlotData!O37, PlotData!$CB$4)</f>
        <v>1</v>
      </c>
      <c r="BE36" s="502">
        <f>IF(ISNUMBER(System!$C37), AR36,PlotData!$CB$4)</f>
        <v>1</v>
      </c>
    </row>
    <row r="37" spans="1:57" x14ac:dyDescent="0.35">
      <c r="A37" s="544">
        <v>35</v>
      </c>
      <c r="B37" s="501"/>
      <c r="C37" s="473"/>
      <c r="D37" s="473"/>
      <c r="E37" s="473"/>
      <c r="F37" s="473"/>
      <c r="G37" s="473"/>
      <c r="H37" s="473"/>
      <c r="I37" s="473"/>
      <c r="J37" s="473"/>
      <c r="K37" s="473"/>
      <c r="L37" s="502"/>
      <c r="N37" s="544">
        <v>35</v>
      </c>
      <c r="O37" s="501"/>
      <c r="P37" s="473"/>
      <c r="Q37" s="473"/>
      <c r="R37" s="473"/>
      <c r="S37" s="473"/>
      <c r="T37" s="473"/>
      <c r="U37" s="473"/>
      <c r="V37" s="473"/>
      <c r="W37" s="473"/>
      <c r="X37" s="473"/>
      <c r="Y37" s="502"/>
      <c r="AA37" s="515">
        <v>35</v>
      </c>
      <c r="AB37" s="501">
        <f>IF(ISNUMBER(System!$C38),PlotData!B38+Momente!$E$2* $AF$1*B37,PlotData!$CB$3)</f>
        <v>-1.5</v>
      </c>
      <c r="AC37" s="473">
        <f>IF(ISNUMBER(System!$C38),PlotData!C38+ Momente!$E$2*$AF$1*C37,PlotData!$CB$3)</f>
        <v>-1.5</v>
      </c>
      <c r="AD37" s="473">
        <f>IF(ISNUMBER(System!$C38),PlotData!D38+ Momente!$E$2*$AF$1*D37,PlotData!$CB$3)</f>
        <v>-1.5</v>
      </c>
      <c r="AE37" s="473">
        <f>IF(ISNUMBER(System!$C38),PlotData!E38+Momente!$E$2* $AF$1*E37,PlotData!$CB$3)</f>
        <v>-1.5</v>
      </c>
      <c r="AF37" s="473">
        <f>IF(ISNUMBER(System!$C38),PlotData!F38+Momente!$E$2* $AF$1*F37,PlotData!$CB$3)</f>
        <v>-1.5</v>
      </c>
      <c r="AG37" s="473">
        <f>IF(ISNUMBER(System!$C38),PlotData!G38+ Momente!$E$2*$AF$1*G37,PlotData!$CB$3)</f>
        <v>-1.5</v>
      </c>
      <c r="AH37" s="473">
        <f>IF(ISNUMBER(System!$C38),PlotData!H38+ Momente!$E$2*$AF$1*H37,PlotData!$CB$3)</f>
        <v>-1.5</v>
      </c>
      <c r="AI37" s="473">
        <f>IF(ISNUMBER(System!$C38),PlotData!I38+ Momente!$E$2*$AF$1*I37,PlotData!$CB$3)</f>
        <v>-1.5</v>
      </c>
      <c r="AJ37" s="473">
        <f>IF(ISNUMBER(System!$C38),PlotData!J38+ Momente!$E$2*$AF$1*J37,PlotData!$CB$3)</f>
        <v>-1.5</v>
      </c>
      <c r="AK37" s="473">
        <f>IF(ISNUMBER(System!$C38),PlotData!K38+ Momente!$E$2*$AF$1*K37,PlotData!$CB$3)</f>
        <v>-1.5</v>
      </c>
      <c r="AL37" s="502">
        <f>IF(ISNUMBER(System!$C38),PlotData!L38+Momente!$E$2* $AF$1*L37,PlotData!$CB$3)</f>
        <v>-1.5</v>
      </c>
      <c r="AM37" s="501">
        <f>IF(ISNUMBER(System!$C38),PlotData!L38,PlotData!$CB$3)</f>
        <v>-1.5</v>
      </c>
      <c r="AN37" s="473">
        <f>IF(ISNUMBER(System!$C38),PlotData!B38,PlotData!$CB$3)</f>
        <v>-1.5</v>
      </c>
      <c r="AO37" s="390">
        <f>IF(ISNUMBER(System!$C38),AB37,PlotData!$CB$3)</f>
        <v>-1.5</v>
      </c>
      <c r="AQ37" s="515">
        <v>35</v>
      </c>
      <c r="AR37" s="501">
        <f>IF(ISNUMBER(System!$C38),PlotData!O38+ Momente!$E$2*$AF$1*O37,PlotData!$CB$4)</f>
        <v>1</v>
      </c>
      <c r="AS37" s="473">
        <f>IF(ISNUMBER(System!$C38),PlotData!P38+Momente!$E$2* $AF$1*P37,PlotData!$CB$4)</f>
        <v>1</v>
      </c>
      <c r="AT37" s="473">
        <f>IF(ISNUMBER(System!$C38),PlotData!Q38+ Momente!$E$2*$AF$1*Q37,PlotData!$CB$4)</f>
        <v>1</v>
      </c>
      <c r="AU37" s="473">
        <f>IF(ISNUMBER(System!$C38),PlotData!R38+Momente!$E$2* $AF$1*R37,PlotData!$CB$4)</f>
        <v>1</v>
      </c>
      <c r="AV37" s="473">
        <f>IF(ISNUMBER(System!$C38),PlotData!S38+ Momente!$E$2*$AF$1*S37,PlotData!$CB$4)</f>
        <v>1</v>
      </c>
      <c r="AW37" s="473">
        <f>IF(ISNUMBER(System!$C38),PlotData!T38+ Momente!$E$2*$AF$1*T37,PlotData!$CB$4)</f>
        <v>1</v>
      </c>
      <c r="AX37" s="473">
        <f>IF(ISNUMBER(System!$C38),PlotData!U38+ Momente!$E$2*$AF$1*U37,PlotData!$CB$4)</f>
        <v>1</v>
      </c>
      <c r="AY37" s="473">
        <f>IF(ISNUMBER(System!$C38),PlotData!V38+ Momente!$E$2*$AF$1*V37,PlotData!$CB$4)</f>
        <v>1</v>
      </c>
      <c r="AZ37" s="473">
        <f>IF(ISNUMBER(System!$C38),PlotData!W38+ Momente!$E$2*$AF$1*W37,PlotData!$CB$4)</f>
        <v>1</v>
      </c>
      <c r="BA37" s="473">
        <f>IF(ISNUMBER(System!$C38),PlotData!X38+ Momente!$E$2*$AF$1*X37,PlotData!$CB$4)</f>
        <v>1</v>
      </c>
      <c r="BB37" s="502">
        <f>IF(ISNUMBER(System!$C38),PlotData!Y38+ Momente!$E$2*$AF$1*Y37,PlotData!$CB$4)</f>
        <v>1</v>
      </c>
      <c r="BC37" s="542">
        <f>IF(ISNUMBER(System!$C38),PlotData!Y38, PlotData!CB$4)</f>
        <v>1</v>
      </c>
      <c r="BD37" s="473">
        <f>IF(ISNUMBER(System!$C38),PlotData!O38, PlotData!$CB$4)</f>
        <v>1</v>
      </c>
      <c r="BE37" s="502">
        <f>IF(ISNUMBER(System!$C38), AR37,PlotData!$CB$4)</f>
        <v>1</v>
      </c>
    </row>
    <row r="38" spans="1:57" x14ac:dyDescent="0.35">
      <c r="A38" s="544">
        <v>36</v>
      </c>
      <c r="B38" s="501"/>
      <c r="C38" s="473"/>
      <c r="D38" s="473"/>
      <c r="E38" s="473"/>
      <c r="F38" s="473"/>
      <c r="G38" s="473"/>
      <c r="H38" s="473"/>
      <c r="I38" s="473"/>
      <c r="J38" s="473"/>
      <c r="K38" s="473"/>
      <c r="L38" s="502"/>
      <c r="N38" s="544">
        <v>36</v>
      </c>
      <c r="O38" s="501"/>
      <c r="P38" s="473"/>
      <c r="Q38" s="473"/>
      <c r="R38" s="473"/>
      <c r="S38" s="473"/>
      <c r="T38" s="473"/>
      <c r="U38" s="473"/>
      <c r="V38" s="473"/>
      <c r="W38" s="473"/>
      <c r="X38" s="473"/>
      <c r="Y38" s="502"/>
      <c r="AA38" s="515">
        <v>36</v>
      </c>
      <c r="AB38" s="501">
        <f>IF(ISNUMBER(System!$C39),PlotData!B39+Momente!$E$2* $AF$1*B38,PlotData!$CB$3)</f>
        <v>-1.5</v>
      </c>
      <c r="AC38" s="473">
        <f>IF(ISNUMBER(System!$C39),PlotData!C39+ Momente!$E$2*$AF$1*C38,PlotData!$CB$3)</f>
        <v>-1.5</v>
      </c>
      <c r="AD38" s="473">
        <f>IF(ISNUMBER(System!$C39),PlotData!D39+ Momente!$E$2*$AF$1*D38,PlotData!$CB$3)</f>
        <v>-1.5</v>
      </c>
      <c r="AE38" s="473">
        <f>IF(ISNUMBER(System!$C39),PlotData!E39+Momente!$E$2* $AF$1*E38,PlotData!$CB$3)</f>
        <v>-1.5</v>
      </c>
      <c r="AF38" s="473">
        <f>IF(ISNUMBER(System!$C39),PlotData!F39+Momente!$E$2* $AF$1*F38,PlotData!$CB$3)</f>
        <v>-1.5</v>
      </c>
      <c r="AG38" s="473">
        <f>IF(ISNUMBER(System!$C39),PlotData!G39+ Momente!$E$2*$AF$1*G38,PlotData!$CB$3)</f>
        <v>-1.5</v>
      </c>
      <c r="AH38" s="473">
        <f>IF(ISNUMBER(System!$C39),PlotData!H39+ Momente!$E$2*$AF$1*H38,PlotData!$CB$3)</f>
        <v>-1.5</v>
      </c>
      <c r="AI38" s="473">
        <f>IF(ISNUMBER(System!$C39),PlotData!I39+ Momente!$E$2*$AF$1*I38,PlotData!$CB$3)</f>
        <v>-1.5</v>
      </c>
      <c r="AJ38" s="473">
        <f>IF(ISNUMBER(System!$C39),PlotData!J39+ Momente!$E$2*$AF$1*J38,PlotData!$CB$3)</f>
        <v>-1.5</v>
      </c>
      <c r="AK38" s="473">
        <f>IF(ISNUMBER(System!$C39),PlotData!K39+ Momente!$E$2*$AF$1*K38,PlotData!$CB$3)</f>
        <v>-1.5</v>
      </c>
      <c r="AL38" s="502">
        <f>IF(ISNUMBER(System!$C39),PlotData!L39+Momente!$E$2* $AF$1*L38,PlotData!$CB$3)</f>
        <v>-1.5</v>
      </c>
      <c r="AM38" s="501">
        <f>IF(ISNUMBER(System!$C39),PlotData!L39,PlotData!$CB$3)</f>
        <v>-1.5</v>
      </c>
      <c r="AN38" s="473">
        <f>IF(ISNUMBER(System!$C39),PlotData!B39,PlotData!$CB$3)</f>
        <v>-1.5</v>
      </c>
      <c r="AO38" s="390">
        <f>IF(ISNUMBER(System!$C39),AB38,PlotData!$CB$3)</f>
        <v>-1.5</v>
      </c>
      <c r="AQ38" s="515">
        <v>36</v>
      </c>
      <c r="AR38" s="501">
        <f>IF(ISNUMBER(System!$C39),PlotData!O39+ Momente!$E$2*$AF$1*O38,PlotData!$CB$4)</f>
        <v>1</v>
      </c>
      <c r="AS38" s="473">
        <f>IF(ISNUMBER(System!$C39),PlotData!P39+Momente!$E$2* $AF$1*P38,PlotData!$CB$4)</f>
        <v>1</v>
      </c>
      <c r="AT38" s="473">
        <f>IF(ISNUMBER(System!$C39),PlotData!Q39+ Momente!$E$2*$AF$1*Q38,PlotData!$CB$4)</f>
        <v>1</v>
      </c>
      <c r="AU38" s="473">
        <f>IF(ISNUMBER(System!$C39),PlotData!R39+Momente!$E$2* $AF$1*R38,PlotData!$CB$4)</f>
        <v>1</v>
      </c>
      <c r="AV38" s="473">
        <f>IF(ISNUMBER(System!$C39),PlotData!S39+ Momente!$E$2*$AF$1*S38,PlotData!$CB$4)</f>
        <v>1</v>
      </c>
      <c r="AW38" s="473">
        <f>IF(ISNUMBER(System!$C39),PlotData!T39+ Momente!$E$2*$AF$1*T38,PlotData!$CB$4)</f>
        <v>1</v>
      </c>
      <c r="AX38" s="473">
        <f>IF(ISNUMBER(System!$C39),PlotData!U39+ Momente!$E$2*$AF$1*U38,PlotData!$CB$4)</f>
        <v>1</v>
      </c>
      <c r="AY38" s="473">
        <f>IF(ISNUMBER(System!$C39),PlotData!V39+ Momente!$E$2*$AF$1*V38,PlotData!$CB$4)</f>
        <v>1</v>
      </c>
      <c r="AZ38" s="473">
        <f>IF(ISNUMBER(System!$C39),PlotData!W39+ Momente!$E$2*$AF$1*W38,PlotData!$CB$4)</f>
        <v>1</v>
      </c>
      <c r="BA38" s="473">
        <f>IF(ISNUMBER(System!$C39),PlotData!X39+ Momente!$E$2*$AF$1*X38,PlotData!$CB$4)</f>
        <v>1</v>
      </c>
      <c r="BB38" s="502">
        <f>IF(ISNUMBER(System!$C39),PlotData!Y39+ Momente!$E$2*$AF$1*Y38,PlotData!$CB$4)</f>
        <v>1</v>
      </c>
      <c r="BC38" s="542">
        <f>IF(ISNUMBER(System!$C39),PlotData!Y39, PlotData!CB$4)</f>
        <v>1</v>
      </c>
      <c r="BD38" s="473">
        <f>IF(ISNUMBER(System!$C39),PlotData!O39, PlotData!$CB$4)</f>
        <v>1</v>
      </c>
      <c r="BE38" s="502">
        <f>IF(ISNUMBER(System!$C39), AR38,PlotData!$CB$4)</f>
        <v>1</v>
      </c>
    </row>
    <row r="39" spans="1:57" x14ac:dyDescent="0.35">
      <c r="A39" s="544">
        <v>37</v>
      </c>
      <c r="B39" s="501"/>
      <c r="C39" s="473"/>
      <c r="D39" s="473"/>
      <c r="E39" s="473"/>
      <c r="F39" s="473"/>
      <c r="G39" s="473"/>
      <c r="H39" s="473"/>
      <c r="I39" s="473"/>
      <c r="J39" s="473"/>
      <c r="K39" s="473"/>
      <c r="L39" s="502"/>
      <c r="N39" s="544">
        <v>37</v>
      </c>
      <c r="O39" s="501"/>
      <c r="P39" s="473"/>
      <c r="Q39" s="473"/>
      <c r="R39" s="473"/>
      <c r="S39" s="473"/>
      <c r="T39" s="473"/>
      <c r="U39" s="473"/>
      <c r="V39" s="473"/>
      <c r="W39" s="473"/>
      <c r="X39" s="473"/>
      <c r="Y39" s="502"/>
      <c r="AA39" s="515">
        <v>37</v>
      </c>
      <c r="AB39" s="501">
        <f>IF(ISNUMBER(System!$C40),PlotData!B40+Momente!$E$2* $AF$1*B39,PlotData!$CB$3)</f>
        <v>-1.5</v>
      </c>
      <c r="AC39" s="473">
        <f>IF(ISNUMBER(System!$C40),PlotData!C40+ Momente!$E$2*$AF$1*C39,PlotData!$CB$3)</f>
        <v>-1.5</v>
      </c>
      <c r="AD39" s="473">
        <f>IF(ISNUMBER(System!$C40),PlotData!D40+ Momente!$E$2*$AF$1*D39,PlotData!$CB$3)</f>
        <v>-1.5</v>
      </c>
      <c r="AE39" s="473">
        <f>IF(ISNUMBER(System!$C40),PlotData!E40+Momente!$E$2* $AF$1*E39,PlotData!$CB$3)</f>
        <v>-1.5</v>
      </c>
      <c r="AF39" s="473">
        <f>IF(ISNUMBER(System!$C40),PlotData!F40+Momente!$E$2* $AF$1*F39,PlotData!$CB$3)</f>
        <v>-1.5</v>
      </c>
      <c r="AG39" s="473">
        <f>IF(ISNUMBER(System!$C40),PlotData!G40+ Momente!$E$2*$AF$1*G39,PlotData!$CB$3)</f>
        <v>-1.5</v>
      </c>
      <c r="AH39" s="473">
        <f>IF(ISNUMBER(System!$C40),PlotData!H40+ Momente!$E$2*$AF$1*H39,PlotData!$CB$3)</f>
        <v>-1.5</v>
      </c>
      <c r="AI39" s="473">
        <f>IF(ISNUMBER(System!$C40),PlotData!I40+ Momente!$E$2*$AF$1*I39,PlotData!$CB$3)</f>
        <v>-1.5</v>
      </c>
      <c r="AJ39" s="473">
        <f>IF(ISNUMBER(System!$C40),PlotData!J40+ Momente!$E$2*$AF$1*J39,PlotData!$CB$3)</f>
        <v>-1.5</v>
      </c>
      <c r="AK39" s="473">
        <f>IF(ISNUMBER(System!$C40),PlotData!K40+ Momente!$E$2*$AF$1*K39,PlotData!$CB$3)</f>
        <v>-1.5</v>
      </c>
      <c r="AL39" s="502">
        <f>IF(ISNUMBER(System!$C40),PlotData!L40+Momente!$E$2* $AF$1*L39,PlotData!$CB$3)</f>
        <v>-1.5</v>
      </c>
      <c r="AM39" s="501">
        <f>IF(ISNUMBER(System!$C40),PlotData!L40,PlotData!$CB$3)</f>
        <v>-1.5</v>
      </c>
      <c r="AN39" s="473">
        <f>IF(ISNUMBER(System!$C40),PlotData!B40,PlotData!$CB$3)</f>
        <v>-1.5</v>
      </c>
      <c r="AO39" s="390">
        <f>IF(ISNUMBER(System!$C40),AB39,PlotData!$CB$3)</f>
        <v>-1.5</v>
      </c>
      <c r="AQ39" s="515">
        <v>37</v>
      </c>
      <c r="AR39" s="501">
        <f>IF(ISNUMBER(System!$C40),PlotData!O40+ Momente!$E$2*$AF$1*O39,PlotData!$CB$4)</f>
        <v>1</v>
      </c>
      <c r="AS39" s="473">
        <f>IF(ISNUMBER(System!$C40),PlotData!P40+Momente!$E$2* $AF$1*P39,PlotData!$CB$4)</f>
        <v>1</v>
      </c>
      <c r="AT39" s="473">
        <f>IF(ISNUMBER(System!$C40),PlotData!Q40+ Momente!$E$2*$AF$1*Q39,PlotData!$CB$4)</f>
        <v>1</v>
      </c>
      <c r="AU39" s="473">
        <f>IF(ISNUMBER(System!$C40),PlotData!R40+Momente!$E$2* $AF$1*R39,PlotData!$CB$4)</f>
        <v>1</v>
      </c>
      <c r="AV39" s="473">
        <f>IF(ISNUMBER(System!$C40),PlotData!S40+ Momente!$E$2*$AF$1*S39,PlotData!$CB$4)</f>
        <v>1</v>
      </c>
      <c r="AW39" s="473">
        <f>IF(ISNUMBER(System!$C40),PlotData!T40+ Momente!$E$2*$AF$1*T39,PlotData!$CB$4)</f>
        <v>1</v>
      </c>
      <c r="AX39" s="473">
        <f>IF(ISNUMBER(System!$C40),PlotData!U40+ Momente!$E$2*$AF$1*U39,PlotData!$CB$4)</f>
        <v>1</v>
      </c>
      <c r="AY39" s="473">
        <f>IF(ISNUMBER(System!$C40),PlotData!V40+ Momente!$E$2*$AF$1*V39,PlotData!$CB$4)</f>
        <v>1</v>
      </c>
      <c r="AZ39" s="473">
        <f>IF(ISNUMBER(System!$C40),PlotData!W40+ Momente!$E$2*$AF$1*W39,PlotData!$CB$4)</f>
        <v>1</v>
      </c>
      <c r="BA39" s="473">
        <f>IF(ISNUMBER(System!$C40),PlotData!X40+ Momente!$E$2*$AF$1*X39,PlotData!$CB$4)</f>
        <v>1</v>
      </c>
      <c r="BB39" s="502">
        <f>IF(ISNUMBER(System!$C40),PlotData!Y40+ Momente!$E$2*$AF$1*Y39,PlotData!$CB$4)</f>
        <v>1</v>
      </c>
      <c r="BC39" s="542">
        <f>IF(ISNUMBER(System!$C40),PlotData!Y40, PlotData!CB$4)</f>
        <v>1</v>
      </c>
      <c r="BD39" s="473">
        <f>IF(ISNUMBER(System!$C40),PlotData!O40, PlotData!$CB$4)</f>
        <v>1</v>
      </c>
      <c r="BE39" s="502">
        <f>IF(ISNUMBER(System!$C40), AR39,PlotData!$CB$4)</f>
        <v>1</v>
      </c>
    </row>
    <row r="40" spans="1:57" x14ac:dyDescent="0.35">
      <c r="A40" s="544">
        <v>38</v>
      </c>
      <c r="B40" s="501"/>
      <c r="C40" s="473"/>
      <c r="D40" s="473"/>
      <c r="E40" s="473"/>
      <c r="F40" s="473"/>
      <c r="G40" s="473"/>
      <c r="H40" s="473"/>
      <c r="I40" s="473"/>
      <c r="J40" s="473"/>
      <c r="K40" s="473"/>
      <c r="L40" s="502"/>
      <c r="N40" s="544">
        <v>38</v>
      </c>
      <c r="O40" s="501"/>
      <c r="P40" s="473"/>
      <c r="Q40" s="473"/>
      <c r="R40" s="473"/>
      <c r="S40" s="473"/>
      <c r="T40" s="473"/>
      <c r="U40" s="473"/>
      <c r="V40" s="473"/>
      <c r="W40" s="473"/>
      <c r="X40" s="473"/>
      <c r="Y40" s="502"/>
      <c r="AA40" s="515">
        <v>38</v>
      </c>
      <c r="AB40" s="501">
        <f>IF(ISNUMBER(System!$C41),PlotData!B41+Momente!$E$2* $AF$1*B40,PlotData!$CB$3)</f>
        <v>-1.5</v>
      </c>
      <c r="AC40" s="473">
        <f>IF(ISNUMBER(System!$C41),PlotData!C41+ Momente!$E$2*$AF$1*C40,PlotData!$CB$3)</f>
        <v>-1.5</v>
      </c>
      <c r="AD40" s="473">
        <f>IF(ISNUMBER(System!$C41),PlotData!D41+ Momente!$E$2*$AF$1*D40,PlotData!$CB$3)</f>
        <v>-1.5</v>
      </c>
      <c r="AE40" s="473">
        <f>IF(ISNUMBER(System!$C41),PlotData!E41+Momente!$E$2* $AF$1*E40,PlotData!$CB$3)</f>
        <v>-1.5</v>
      </c>
      <c r="AF40" s="473">
        <f>IF(ISNUMBER(System!$C41),PlotData!F41+Momente!$E$2* $AF$1*F40,PlotData!$CB$3)</f>
        <v>-1.5</v>
      </c>
      <c r="AG40" s="473">
        <f>IF(ISNUMBER(System!$C41),PlotData!G41+ Momente!$E$2*$AF$1*G40,PlotData!$CB$3)</f>
        <v>-1.5</v>
      </c>
      <c r="AH40" s="473">
        <f>IF(ISNUMBER(System!$C41),PlotData!H41+ Momente!$E$2*$AF$1*H40,PlotData!$CB$3)</f>
        <v>-1.5</v>
      </c>
      <c r="AI40" s="473">
        <f>IF(ISNUMBER(System!$C41),PlotData!I41+ Momente!$E$2*$AF$1*I40,PlotData!$CB$3)</f>
        <v>-1.5</v>
      </c>
      <c r="AJ40" s="473">
        <f>IF(ISNUMBER(System!$C41),PlotData!J41+ Momente!$E$2*$AF$1*J40,PlotData!$CB$3)</f>
        <v>-1.5</v>
      </c>
      <c r="AK40" s="473">
        <f>IF(ISNUMBER(System!$C41),PlotData!K41+ Momente!$E$2*$AF$1*K40,PlotData!$CB$3)</f>
        <v>-1.5</v>
      </c>
      <c r="AL40" s="502">
        <f>IF(ISNUMBER(System!$C41),PlotData!L41+Momente!$E$2* $AF$1*L40,PlotData!$CB$3)</f>
        <v>-1.5</v>
      </c>
      <c r="AM40" s="501">
        <f>IF(ISNUMBER(System!$C41),PlotData!L41,PlotData!$CB$3)</f>
        <v>-1.5</v>
      </c>
      <c r="AN40" s="473">
        <f>IF(ISNUMBER(System!$C41),PlotData!B41,PlotData!$CB$3)</f>
        <v>-1.5</v>
      </c>
      <c r="AO40" s="390">
        <f>IF(ISNUMBER(System!$C41),AB40,PlotData!$CB$3)</f>
        <v>-1.5</v>
      </c>
      <c r="AQ40" s="515">
        <v>38</v>
      </c>
      <c r="AR40" s="501">
        <f>IF(ISNUMBER(System!$C41),PlotData!O41+ Momente!$E$2*$AF$1*O40,PlotData!$CB$4)</f>
        <v>1</v>
      </c>
      <c r="AS40" s="473">
        <f>IF(ISNUMBER(System!$C41),PlotData!P41+Momente!$E$2* $AF$1*P40,PlotData!$CB$4)</f>
        <v>1</v>
      </c>
      <c r="AT40" s="473">
        <f>IF(ISNUMBER(System!$C41),PlotData!Q41+ Momente!$E$2*$AF$1*Q40,PlotData!$CB$4)</f>
        <v>1</v>
      </c>
      <c r="AU40" s="473">
        <f>IF(ISNUMBER(System!$C41),PlotData!R41+Momente!$E$2* $AF$1*R40,PlotData!$CB$4)</f>
        <v>1</v>
      </c>
      <c r="AV40" s="473">
        <f>IF(ISNUMBER(System!$C41),PlotData!S41+ Momente!$E$2*$AF$1*S40,PlotData!$CB$4)</f>
        <v>1</v>
      </c>
      <c r="AW40" s="473">
        <f>IF(ISNUMBER(System!$C41),PlotData!T41+ Momente!$E$2*$AF$1*T40,PlotData!$CB$4)</f>
        <v>1</v>
      </c>
      <c r="AX40" s="473">
        <f>IF(ISNUMBER(System!$C41),PlotData!U41+ Momente!$E$2*$AF$1*U40,PlotData!$CB$4)</f>
        <v>1</v>
      </c>
      <c r="AY40" s="473">
        <f>IF(ISNUMBER(System!$C41),PlotData!V41+ Momente!$E$2*$AF$1*V40,PlotData!$CB$4)</f>
        <v>1</v>
      </c>
      <c r="AZ40" s="473">
        <f>IF(ISNUMBER(System!$C41),PlotData!W41+ Momente!$E$2*$AF$1*W40,PlotData!$CB$4)</f>
        <v>1</v>
      </c>
      <c r="BA40" s="473">
        <f>IF(ISNUMBER(System!$C41),PlotData!X41+ Momente!$E$2*$AF$1*X40,PlotData!$CB$4)</f>
        <v>1</v>
      </c>
      <c r="BB40" s="502">
        <f>IF(ISNUMBER(System!$C41),PlotData!Y41+ Momente!$E$2*$AF$1*Y40,PlotData!$CB$4)</f>
        <v>1</v>
      </c>
      <c r="BC40" s="542">
        <f>IF(ISNUMBER(System!$C41),PlotData!Y41, PlotData!CB$4)</f>
        <v>1</v>
      </c>
      <c r="BD40" s="473">
        <f>IF(ISNUMBER(System!$C41),PlotData!O41, PlotData!$CB$4)</f>
        <v>1</v>
      </c>
      <c r="BE40" s="502">
        <f>IF(ISNUMBER(System!$C41), AR40,PlotData!$CB$4)</f>
        <v>1</v>
      </c>
    </row>
    <row r="41" spans="1:57" x14ac:dyDescent="0.35">
      <c r="A41" s="544">
        <v>39</v>
      </c>
      <c r="B41" s="501"/>
      <c r="C41" s="473"/>
      <c r="D41" s="473"/>
      <c r="E41" s="473"/>
      <c r="F41" s="473"/>
      <c r="G41" s="473"/>
      <c r="H41" s="473"/>
      <c r="I41" s="473"/>
      <c r="J41" s="473"/>
      <c r="K41" s="473"/>
      <c r="L41" s="502"/>
      <c r="N41" s="544">
        <v>39</v>
      </c>
      <c r="O41" s="501"/>
      <c r="P41" s="473"/>
      <c r="Q41" s="473"/>
      <c r="R41" s="473"/>
      <c r="S41" s="473"/>
      <c r="T41" s="473"/>
      <c r="U41" s="473"/>
      <c r="V41" s="473"/>
      <c r="W41" s="473"/>
      <c r="X41" s="473"/>
      <c r="Y41" s="502"/>
      <c r="AA41" s="515">
        <v>39</v>
      </c>
      <c r="AB41" s="501">
        <f>IF(ISNUMBER(System!$C42),PlotData!B42+Momente!$E$2* $AF$1*B41,PlotData!$CB$3)</f>
        <v>-1.5</v>
      </c>
      <c r="AC41" s="473">
        <f>IF(ISNUMBER(System!$C42),PlotData!C42+ Momente!$E$2*$AF$1*C41,PlotData!$CB$3)</f>
        <v>-1.5</v>
      </c>
      <c r="AD41" s="473">
        <f>IF(ISNUMBER(System!$C42),PlotData!D42+ Momente!$E$2*$AF$1*D41,PlotData!$CB$3)</f>
        <v>-1.5</v>
      </c>
      <c r="AE41" s="473">
        <f>IF(ISNUMBER(System!$C42),PlotData!E42+Momente!$E$2* $AF$1*E41,PlotData!$CB$3)</f>
        <v>-1.5</v>
      </c>
      <c r="AF41" s="473">
        <f>IF(ISNUMBER(System!$C42),PlotData!F42+Momente!$E$2* $AF$1*F41,PlotData!$CB$3)</f>
        <v>-1.5</v>
      </c>
      <c r="AG41" s="473">
        <f>IF(ISNUMBER(System!$C42),PlotData!G42+ Momente!$E$2*$AF$1*G41,PlotData!$CB$3)</f>
        <v>-1.5</v>
      </c>
      <c r="AH41" s="473">
        <f>IF(ISNUMBER(System!$C42),PlotData!H42+ Momente!$E$2*$AF$1*H41,PlotData!$CB$3)</f>
        <v>-1.5</v>
      </c>
      <c r="AI41" s="473">
        <f>IF(ISNUMBER(System!$C42),PlotData!I42+ Momente!$E$2*$AF$1*I41,PlotData!$CB$3)</f>
        <v>-1.5</v>
      </c>
      <c r="AJ41" s="473">
        <f>IF(ISNUMBER(System!$C42),PlotData!J42+ Momente!$E$2*$AF$1*J41,PlotData!$CB$3)</f>
        <v>-1.5</v>
      </c>
      <c r="AK41" s="473">
        <f>IF(ISNUMBER(System!$C42),PlotData!K42+ Momente!$E$2*$AF$1*K41,PlotData!$CB$3)</f>
        <v>-1.5</v>
      </c>
      <c r="AL41" s="502">
        <f>IF(ISNUMBER(System!$C42),PlotData!L42+Momente!$E$2* $AF$1*L41,PlotData!$CB$3)</f>
        <v>-1.5</v>
      </c>
      <c r="AM41" s="501">
        <f>IF(ISNUMBER(System!$C42),PlotData!L42,PlotData!$CB$3)</f>
        <v>-1.5</v>
      </c>
      <c r="AN41" s="473">
        <f>IF(ISNUMBER(System!$C42),PlotData!B42,PlotData!$CB$3)</f>
        <v>-1.5</v>
      </c>
      <c r="AO41" s="390">
        <f>IF(ISNUMBER(System!$C42),AB41,PlotData!$CB$3)</f>
        <v>-1.5</v>
      </c>
      <c r="AQ41" s="515">
        <v>39</v>
      </c>
      <c r="AR41" s="501">
        <f>IF(ISNUMBER(System!$C42),PlotData!O42+ Momente!$E$2*$AF$1*O41,PlotData!$CB$4)</f>
        <v>1</v>
      </c>
      <c r="AS41" s="473">
        <f>IF(ISNUMBER(System!$C42),PlotData!P42+Momente!$E$2* $AF$1*P41,PlotData!$CB$4)</f>
        <v>1</v>
      </c>
      <c r="AT41" s="473">
        <f>IF(ISNUMBER(System!$C42),PlotData!Q42+ Momente!$E$2*$AF$1*Q41,PlotData!$CB$4)</f>
        <v>1</v>
      </c>
      <c r="AU41" s="473">
        <f>IF(ISNUMBER(System!$C42),PlotData!R42+Momente!$E$2* $AF$1*R41,PlotData!$CB$4)</f>
        <v>1</v>
      </c>
      <c r="AV41" s="473">
        <f>IF(ISNUMBER(System!$C42),PlotData!S42+ Momente!$E$2*$AF$1*S41,PlotData!$CB$4)</f>
        <v>1</v>
      </c>
      <c r="AW41" s="473">
        <f>IF(ISNUMBER(System!$C42),PlotData!T42+ Momente!$E$2*$AF$1*T41,PlotData!$CB$4)</f>
        <v>1</v>
      </c>
      <c r="AX41" s="473">
        <f>IF(ISNUMBER(System!$C42),PlotData!U42+ Momente!$E$2*$AF$1*U41,PlotData!$CB$4)</f>
        <v>1</v>
      </c>
      <c r="AY41" s="473">
        <f>IF(ISNUMBER(System!$C42),PlotData!V42+ Momente!$E$2*$AF$1*V41,PlotData!$CB$4)</f>
        <v>1</v>
      </c>
      <c r="AZ41" s="473">
        <f>IF(ISNUMBER(System!$C42),PlotData!W42+ Momente!$E$2*$AF$1*W41,PlotData!$CB$4)</f>
        <v>1</v>
      </c>
      <c r="BA41" s="473">
        <f>IF(ISNUMBER(System!$C42),PlotData!X42+ Momente!$E$2*$AF$1*X41,PlotData!$CB$4)</f>
        <v>1</v>
      </c>
      <c r="BB41" s="502">
        <f>IF(ISNUMBER(System!$C42),PlotData!Y42+ Momente!$E$2*$AF$1*Y41,PlotData!$CB$4)</f>
        <v>1</v>
      </c>
      <c r="BC41" s="542">
        <f>IF(ISNUMBER(System!$C42),PlotData!Y42, PlotData!CB$4)</f>
        <v>1</v>
      </c>
      <c r="BD41" s="473">
        <f>IF(ISNUMBER(System!$C42),PlotData!O42, PlotData!$CB$4)</f>
        <v>1</v>
      </c>
      <c r="BE41" s="502">
        <f>IF(ISNUMBER(System!$C42), AR41,PlotData!$CB$4)</f>
        <v>1</v>
      </c>
    </row>
    <row r="42" spans="1:57" ht="13.15" thickBot="1" x14ac:dyDescent="0.4">
      <c r="A42" s="545">
        <v>40</v>
      </c>
      <c r="B42" s="450"/>
      <c r="C42" s="446"/>
      <c r="D42" s="446"/>
      <c r="E42" s="446"/>
      <c r="F42" s="446"/>
      <c r="G42" s="446"/>
      <c r="H42" s="446"/>
      <c r="I42" s="446"/>
      <c r="J42" s="446"/>
      <c r="K42" s="446"/>
      <c r="L42" s="447"/>
      <c r="N42" s="545">
        <v>40</v>
      </c>
      <c r="O42" s="450"/>
      <c r="P42" s="446"/>
      <c r="Q42" s="446"/>
      <c r="R42" s="446"/>
      <c r="S42" s="446"/>
      <c r="T42" s="446"/>
      <c r="U42" s="446"/>
      <c r="V42" s="446"/>
      <c r="W42" s="446"/>
      <c r="X42" s="446"/>
      <c r="Y42" s="447"/>
      <c r="AA42" s="527">
        <v>40</v>
      </c>
      <c r="AB42" s="450">
        <f>IF(ISNUMBER(System!$C43),PlotData!B43+Momente!$E$2* $AF$1*B42,PlotData!$CB$3)</f>
        <v>-1.5</v>
      </c>
      <c r="AC42" s="446">
        <f>IF(ISNUMBER(System!$C43),PlotData!C43+ Momente!$E$2*$AF$1*C42,PlotData!$CB$3)</f>
        <v>-1.5</v>
      </c>
      <c r="AD42" s="446">
        <f>IF(ISNUMBER(System!$C43),PlotData!D43+ Momente!$E$2*$AF$1*D42,PlotData!$CB$3)</f>
        <v>-1.5</v>
      </c>
      <c r="AE42" s="446">
        <f>IF(ISNUMBER(System!$C43),PlotData!E43+Momente!$E$2* $AF$1*E42,PlotData!$CB$3)</f>
        <v>-1.5</v>
      </c>
      <c r="AF42" s="446">
        <f>IF(ISNUMBER(System!$C43),PlotData!F43+Momente!$E$2* $AF$1*F42,PlotData!$CB$3)</f>
        <v>-1.5</v>
      </c>
      <c r="AG42" s="446">
        <f>IF(ISNUMBER(System!$C43),PlotData!G43+ Momente!$E$2*$AF$1*G42,PlotData!$CB$3)</f>
        <v>-1.5</v>
      </c>
      <c r="AH42" s="446">
        <f>IF(ISNUMBER(System!$C43),PlotData!H43+ Momente!$E$2*$AF$1*H42,PlotData!$CB$3)</f>
        <v>-1.5</v>
      </c>
      <c r="AI42" s="446">
        <f>IF(ISNUMBER(System!$C43),PlotData!I43+ Momente!$E$2*$AF$1*I42,PlotData!$CB$3)</f>
        <v>-1.5</v>
      </c>
      <c r="AJ42" s="446">
        <f>IF(ISNUMBER(System!$C43),PlotData!J43+ Momente!$E$2*$AF$1*J42,PlotData!$CB$3)</f>
        <v>-1.5</v>
      </c>
      <c r="AK42" s="446">
        <f>IF(ISNUMBER(System!$C43),PlotData!K43+ Momente!$E$2*$AF$1*K42,PlotData!$CB$3)</f>
        <v>-1.5</v>
      </c>
      <c r="AL42" s="447">
        <f>IF(ISNUMBER(System!$C43),PlotData!L43+Momente!$E$2* $AF$1*L42,PlotData!$CB$3)</f>
        <v>-1.5</v>
      </c>
      <c r="AM42" s="450">
        <f>IF(ISNUMBER(System!$C43),PlotData!L43,PlotData!$CB$3)</f>
        <v>-1.5</v>
      </c>
      <c r="AN42" s="446">
        <f>IF(ISNUMBER(System!$C43),PlotData!B43,PlotData!$CB$3)</f>
        <v>-1.5</v>
      </c>
      <c r="AO42" s="397">
        <f>IF(ISNUMBER(System!$C43),AB42,PlotData!$CB$3)</f>
        <v>-1.5</v>
      </c>
      <c r="AQ42" s="527">
        <v>40</v>
      </c>
      <c r="AR42" s="450">
        <f>IF(ISNUMBER(System!$C43),PlotData!O43+ Momente!$E$2*$AF$1*O42,PlotData!$CB$4)</f>
        <v>1</v>
      </c>
      <c r="AS42" s="446">
        <f>IF(ISNUMBER(System!$C43),PlotData!P43+Momente!$E$2* $AF$1*P42,PlotData!$CB$4)</f>
        <v>1</v>
      </c>
      <c r="AT42" s="446">
        <f>IF(ISNUMBER(System!$C43),PlotData!Q43+ Momente!$E$2*$AF$1*Q42,PlotData!$CB$4)</f>
        <v>1</v>
      </c>
      <c r="AU42" s="446">
        <f>IF(ISNUMBER(System!$C43),PlotData!R43+Momente!$E$2* $AF$1*R42,PlotData!$CB$4)</f>
        <v>1</v>
      </c>
      <c r="AV42" s="446">
        <f>IF(ISNUMBER(System!$C43),PlotData!S43+ Momente!$E$2*$AF$1*S42,PlotData!$CB$4)</f>
        <v>1</v>
      </c>
      <c r="AW42" s="446">
        <f>IF(ISNUMBER(System!$C43),PlotData!T43+ Momente!$E$2*$AF$1*T42,PlotData!$CB$4)</f>
        <v>1</v>
      </c>
      <c r="AX42" s="446">
        <f>IF(ISNUMBER(System!$C43),PlotData!U43+ Momente!$E$2*$AF$1*U42,PlotData!$CB$4)</f>
        <v>1</v>
      </c>
      <c r="AY42" s="446">
        <f>IF(ISNUMBER(System!$C43),PlotData!V43+ Momente!$E$2*$AF$1*V42,PlotData!$CB$4)</f>
        <v>1</v>
      </c>
      <c r="AZ42" s="446">
        <f>IF(ISNUMBER(System!$C43),PlotData!W43+ Momente!$E$2*$AF$1*W42,PlotData!$CB$4)</f>
        <v>1</v>
      </c>
      <c r="BA42" s="446">
        <f>IF(ISNUMBER(System!$C43),PlotData!X43+ Momente!$E$2*$AF$1*X42,PlotData!$CB$4)</f>
        <v>1</v>
      </c>
      <c r="BB42" s="447">
        <f>IF(ISNUMBER(System!$C43),PlotData!Y43+ Momente!$E$2*$AF$1*Y42,PlotData!$CB$4)</f>
        <v>1</v>
      </c>
      <c r="BC42" s="546">
        <f>IF(ISNUMBER(System!$C43),PlotData!Y43, PlotData!CB$4)</f>
        <v>1</v>
      </c>
      <c r="BD42" s="446">
        <f>IF(ISNUMBER(System!$C43),PlotData!O43, PlotData!$CB$4)</f>
        <v>1</v>
      </c>
      <c r="BE42" s="447">
        <f>IF(ISNUMBER(System!$C43), AR42,PlotData!$CB$4)</f>
        <v>1</v>
      </c>
    </row>
    <row r="43" spans="1:57" x14ac:dyDescent="0.35">
      <c r="AR43" s="367"/>
    </row>
    <row r="68" spans="1:36" x14ac:dyDescent="0.35">
      <c r="A68" s="398"/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547"/>
      <c r="AA68" s="398"/>
      <c r="AB68" s="398"/>
      <c r="AC68" s="398"/>
      <c r="AD68" s="398"/>
      <c r="AE68" s="398"/>
      <c r="AF68" s="398"/>
      <c r="AG68" s="398"/>
      <c r="AH68" s="398"/>
      <c r="AI68" s="398"/>
      <c r="AJ68" s="398"/>
    </row>
    <row r="69" spans="1:36" x14ac:dyDescent="0.35">
      <c r="A69" s="398"/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547"/>
      <c r="AA69" s="398"/>
      <c r="AB69" s="398"/>
      <c r="AC69" s="398"/>
      <c r="AD69" s="398"/>
      <c r="AE69" s="398"/>
      <c r="AF69" s="398"/>
      <c r="AG69" s="398"/>
      <c r="AH69" s="398"/>
      <c r="AI69" s="398"/>
      <c r="AJ69" s="398"/>
    </row>
    <row r="70" spans="1:36" x14ac:dyDescent="0.35">
      <c r="A70" s="398"/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547"/>
      <c r="AA70" s="398"/>
      <c r="AB70" s="398"/>
      <c r="AC70" s="398"/>
      <c r="AD70" s="398"/>
      <c r="AE70" s="398"/>
      <c r="AF70" s="398"/>
      <c r="AG70" s="398"/>
      <c r="AH70" s="398"/>
      <c r="AI70" s="398"/>
      <c r="AJ70" s="398"/>
    </row>
    <row r="71" spans="1:36" x14ac:dyDescent="0.35">
      <c r="A71" s="398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547"/>
      <c r="AA71" s="398"/>
      <c r="AB71" s="398"/>
      <c r="AC71" s="398"/>
      <c r="AD71" s="398"/>
      <c r="AE71" s="398"/>
      <c r="AF71" s="398"/>
      <c r="AG71" s="398"/>
      <c r="AH71" s="398"/>
      <c r="AI71" s="398"/>
      <c r="AJ71" s="398"/>
    </row>
    <row r="72" spans="1:36" x14ac:dyDescent="0.35">
      <c r="A72" s="398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547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</row>
    <row r="73" spans="1:36" x14ac:dyDescent="0.35">
      <c r="A73" s="398"/>
      <c r="B73" s="530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547"/>
      <c r="AA73" s="398"/>
      <c r="AB73" s="398"/>
      <c r="AC73" s="398"/>
      <c r="AD73" s="398"/>
      <c r="AE73" s="398"/>
      <c r="AF73" s="398"/>
      <c r="AG73" s="398"/>
      <c r="AH73" s="398"/>
      <c r="AI73" s="398"/>
      <c r="AJ73" s="398"/>
    </row>
    <row r="74" spans="1:36" x14ac:dyDescent="0.35">
      <c r="A74" s="530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530"/>
      <c r="R74" s="398"/>
      <c r="S74" s="398"/>
      <c r="T74" s="398"/>
      <c r="U74" s="398"/>
      <c r="V74" s="398"/>
      <c r="W74" s="398"/>
      <c r="X74" s="398"/>
      <c r="Y74" s="398"/>
      <c r="Z74" s="547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</row>
    <row r="75" spans="1:36" x14ac:dyDescent="0.35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547"/>
      <c r="AA75" s="398"/>
      <c r="AB75" s="398"/>
      <c r="AC75" s="398"/>
      <c r="AD75" s="398"/>
      <c r="AE75" s="398"/>
      <c r="AF75" s="398"/>
      <c r="AG75" s="398"/>
      <c r="AH75" s="398"/>
      <c r="AI75" s="398"/>
      <c r="AJ75" s="398"/>
    </row>
    <row r="76" spans="1:36" x14ac:dyDescent="0.35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547"/>
      <c r="AA76" s="398"/>
      <c r="AB76" s="398"/>
      <c r="AC76" s="398"/>
      <c r="AD76" s="398"/>
      <c r="AE76" s="398"/>
      <c r="AF76" s="398"/>
      <c r="AG76" s="398"/>
      <c r="AH76" s="398"/>
      <c r="AI76" s="398"/>
      <c r="AJ76" s="398"/>
    </row>
    <row r="77" spans="1:36" x14ac:dyDescent="0.35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547"/>
      <c r="AA77" s="398"/>
      <c r="AB77" s="398"/>
      <c r="AC77" s="398"/>
      <c r="AD77" s="398"/>
      <c r="AE77" s="398"/>
      <c r="AF77" s="398"/>
      <c r="AG77" s="398"/>
      <c r="AH77" s="398"/>
      <c r="AI77" s="398"/>
      <c r="AJ77" s="398"/>
    </row>
    <row r="78" spans="1:36" x14ac:dyDescent="0.35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547"/>
      <c r="AA78" s="398"/>
      <c r="AB78" s="398"/>
      <c r="AC78" s="398"/>
      <c r="AD78" s="398"/>
      <c r="AE78" s="398"/>
      <c r="AF78" s="398"/>
      <c r="AG78" s="398"/>
      <c r="AH78" s="398"/>
      <c r="AI78" s="398"/>
      <c r="AJ78" s="398"/>
    </row>
    <row r="79" spans="1:36" x14ac:dyDescent="0.35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547"/>
      <c r="AA79" s="398"/>
      <c r="AB79" s="398"/>
      <c r="AC79" s="398"/>
      <c r="AD79" s="398"/>
      <c r="AE79" s="398"/>
      <c r="AF79" s="398"/>
      <c r="AG79" s="398"/>
      <c r="AH79" s="398"/>
      <c r="AI79" s="398"/>
      <c r="AJ79" s="398"/>
    </row>
    <row r="80" spans="1:36" x14ac:dyDescent="0.35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547"/>
      <c r="AA80" s="398"/>
      <c r="AB80" s="398"/>
      <c r="AC80" s="398"/>
      <c r="AD80" s="398"/>
      <c r="AE80" s="398"/>
      <c r="AF80" s="398"/>
      <c r="AG80" s="398"/>
      <c r="AH80" s="398"/>
      <c r="AI80" s="398"/>
      <c r="AJ80" s="398"/>
    </row>
    <row r="81" spans="1:36" x14ac:dyDescent="0.35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547"/>
      <c r="AA81" s="398"/>
      <c r="AB81" s="398"/>
      <c r="AC81" s="398"/>
      <c r="AD81" s="398"/>
      <c r="AE81" s="398"/>
      <c r="AF81" s="398"/>
      <c r="AG81" s="398"/>
      <c r="AH81" s="398"/>
      <c r="AI81" s="398"/>
      <c r="AJ81" s="398"/>
    </row>
    <row r="82" spans="1:36" x14ac:dyDescent="0.35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547"/>
      <c r="AA82" s="398"/>
      <c r="AB82" s="398"/>
      <c r="AC82" s="398"/>
      <c r="AD82" s="398"/>
      <c r="AE82" s="398"/>
      <c r="AF82" s="398"/>
      <c r="AG82" s="398"/>
      <c r="AH82" s="398"/>
      <c r="AI82" s="398"/>
      <c r="AJ82" s="398"/>
    </row>
    <row r="83" spans="1:36" x14ac:dyDescent="0.35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547"/>
      <c r="AA83" s="398"/>
      <c r="AB83" s="398"/>
      <c r="AC83" s="398"/>
      <c r="AD83" s="398"/>
      <c r="AE83" s="398"/>
      <c r="AF83" s="398"/>
      <c r="AG83" s="398"/>
      <c r="AH83" s="398"/>
      <c r="AI83" s="398"/>
      <c r="AJ83" s="398"/>
    </row>
    <row r="84" spans="1:36" x14ac:dyDescent="0.35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547"/>
      <c r="AA84" s="398"/>
      <c r="AB84" s="398"/>
      <c r="AC84" s="398"/>
      <c r="AD84" s="398"/>
      <c r="AE84" s="398"/>
      <c r="AF84" s="398"/>
      <c r="AG84" s="398"/>
      <c r="AH84" s="398"/>
      <c r="AI84" s="398"/>
      <c r="AJ84" s="398"/>
    </row>
    <row r="85" spans="1:36" x14ac:dyDescent="0.35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547"/>
      <c r="AA85" s="398"/>
      <c r="AB85" s="398"/>
      <c r="AC85" s="398"/>
      <c r="AD85" s="398"/>
      <c r="AE85" s="398"/>
      <c r="AF85" s="398"/>
      <c r="AG85" s="398"/>
      <c r="AH85" s="398"/>
      <c r="AI85" s="398"/>
      <c r="AJ85" s="398"/>
    </row>
    <row r="86" spans="1:36" x14ac:dyDescent="0.35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547"/>
      <c r="AA86" s="398"/>
      <c r="AB86" s="398"/>
      <c r="AC86" s="398"/>
      <c r="AD86" s="398"/>
      <c r="AE86" s="398"/>
      <c r="AF86" s="398"/>
      <c r="AG86" s="398"/>
      <c r="AH86" s="398"/>
      <c r="AI86" s="398"/>
      <c r="AJ86" s="398"/>
    </row>
    <row r="87" spans="1:36" x14ac:dyDescent="0.35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547"/>
      <c r="AA87" s="398"/>
      <c r="AB87" s="398"/>
      <c r="AC87" s="398"/>
      <c r="AD87" s="398"/>
      <c r="AE87" s="398"/>
      <c r="AF87" s="398"/>
      <c r="AG87" s="398"/>
      <c r="AH87" s="398"/>
      <c r="AI87" s="398"/>
      <c r="AJ87" s="398"/>
    </row>
    <row r="88" spans="1:36" x14ac:dyDescent="0.35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547"/>
      <c r="AA88" s="398"/>
      <c r="AB88" s="398"/>
      <c r="AC88" s="398"/>
      <c r="AD88" s="398"/>
      <c r="AE88" s="398"/>
      <c r="AF88" s="398"/>
      <c r="AG88" s="398"/>
      <c r="AH88" s="398"/>
      <c r="AI88" s="398"/>
      <c r="AJ88" s="398"/>
    </row>
    <row r="89" spans="1:36" x14ac:dyDescent="0.35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547"/>
      <c r="AA89" s="398"/>
      <c r="AB89" s="398"/>
      <c r="AC89" s="398"/>
      <c r="AD89" s="398"/>
      <c r="AE89" s="398"/>
      <c r="AF89" s="398"/>
      <c r="AG89" s="398"/>
      <c r="AH89" s="398"/>
      <c r="AI89" s="398"/>
      <c r="AJ89" s="398"/>
    </row>
    <row r="90" spans="1:36" x14ac:dyDescent="0.35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547"/>
      <c r="AA90" s="398"/>
      <c r="AB90" s="398"/>
      <c r="AC90" s="398"/>
      <c r="AD90" s="398"/>
      <c r="AE90" s="398"/>
      <c r="AF90" s="398"/>
      <c r="AG90" s="398"/>
      <c r="AH90" s="398"/>
      <c r="AI90" s="398"/>
      <c r="AJ90" s="398"/>
    </row>
    <row r="91" spans="1:36" x14ac:dyDescent="0.35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547"/>
      <c r="AA91" s="398"/>
      <c r="AB91" s="398"/>
      <c r="AC91" s="398"/>
      <c r="AD91" s="398"/>
      <c r="AE91" s="398"/>
      <c r="AF91" s="398"/>
      <c r="AG91" s="398"/>
      <c r="AH91" s="398"/>
      <c r="AI91" s="398"/>
      <c r="AJ91" s="398"/>
    </row>
    <row r="92" spans="1:36" x14ac:dyDescent="0.35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547"/>
      <c r="AA92" s="398"/>
      <c r="AB92" s="398"/>
      <c r="AC92" s="398"/>
      <c r="AD92" s="398"/>
      <c r="AE92" s="398"/>
      <c r="AF92" s="398"/>
      <c r="AG92" s="398"/>
      <c r="AH92" s="398"/>
      <c r="AI92" s="398"/>
      <c r="AJ92" s="398"/>
    </row>
    <row r="93" spans="1:36" x14ac:dyDescent="0.35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547"/>
      <c r="AA93" s="398"/>
      <c r="AB93" s="398"/>
      <c r="AC93" s="398"/>
      <c r="AD93" s="398"/>
      <c r="AE93" s="398"/>
      <c r="AF93" s="398"/>
      <c r="AG93" s="398"/>
      <c r="AH93" s="398"/>
      <c r="AI93" s="398"/>
      <c r="AJ93" s="398"/>
    </row>
    <row r="94" spans="1:36" x14ac:dyDescent="0.35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547"/>
      <c r="AA94" s="398"/>
      <c r="AB94" s="398"/>
      <c r="AC94" s="398"/>
      <c r="AD94" s="398"/>
      <c r="AE94" s="398"/>
      <c r="AF94" s="398"/>
      <c r="AG94" s="398"/>
      <c r="AH94" s="398"/>
      <c r="AI94" s="398"/>
      <c r="AJ94" s="398"/>
    </row>
    <row r="95" spans="1:36" x14ac:dyDescent="0.35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547"/>
      <c r="AA95" s="398"/>
      <c r="AB95" s="398"/>
      <c r="AC95" s="398"/>
      <c r="AD95" s="398"/>
      <c r="AE95" s="398"/>
      <c r="AF95" s="398"/>
      <c r="AG95" s="398"/>
      <c r="AH95" s="398"/>
      <c r="AI95" s="398"/>
      <c r="AJ95" s="398"/>
    </row>
    <row r="96" spans="1:36" x14ac:dyDescent="0.35">
      <c r="A96" s="398"/>
      <c r="B96" s="530"/>
      <c r="C96" s="530"/>
      <c r="D96" s="398"/>
      <c r="E96" s="530"/>
      <c r="F96" s="398"/>
      <c r="G96" s="398"/>
      <c r="H96" s="530"/>
      <c r="I96" s="398"/>
      <c r="J96" s="398"/>
      <c r="K96" s="398"/>
      <c r="L96" s="398"/>
      <c r="M96" s="398"/>
      <c r="N96" s="398"/>
      <c r="O96" s="398"/>
      <c r="P96" s="398"/>
      <c r="Q96" s="398"/>
      <c r="R96" s="530"/>
      <c r="S96" s="398"/>
      <c r="T96" s="398"/>
      <c r="U96" s="398"/>
      <c r="V96" s="398"/>
      <c r="W96" s="398"/>
      <c r="X96" s="398"/>
      <c r="Y96" s="398"/>
      <c r="Z96" s="547"/>
      <c r="AA96" s="398"/>
      <c r="AB96" s="398"/>
      <c r="AC96" s="398"/>
      <c r="AD96" s="398"/>
      <c r="AE96" s="398"/>
      <c r="AF96" s="398"/>
      <c r="AG96" s="398"/>
      <c r="AH96" s="398"/>
      <c r="AI96" s="398"/>
      <c r="AJ96" s="398"/>
    </row>
    <row r="97" spans="1:36" x14ac:dyDescent="0.35">
      <c r="A97" s="530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530"/>
      <c r="R97" s="398"/>
      <c r="S97" s="398"/>
      <c r="T97" s="398"/>
      <c r="U97" s="398"/>
      <c r="V97" s="398"/>
      <c r="W97" s="398"/>
      <c r="X97" s="398"/>
      <c r="Y97" s="398"/>
      <c r="Z97" s="547"/>
      <c r="AA97" s="398"/>
      <c r="AB97" s="398"/>
      <c r="AC97" s="398"/>
      <c r="AD97" s="398"/>
      <c r="AE97" s="398"/>
      <c r="AF97" s="398"/>
      <c r="AG97" s="398"/>
      <c r="AH97" s="398"/>
      <c r="AI97" s="398"/>
      <c r="AJ97" s="398"/>
    </row>
    <row r="98" spans="1:36" x14ac:dyDescent="0.35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530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547"/>
      <c r="AA98" s="398"/>
      <c r="AB98" s="398"/>
      <c r="AC98" s="398"/>
      <c r="AD98" s="398"/>
      <c r="AE98" s="398"/>
      <c r="AF98" s="398"/>
      <c r="AG98" s="398"/>
      <c r="AH98" s="398"/>
      <c r="AI98" s="398"/>
      <c r="AJ98" s="398"/>
    </row>
    <row r="99" spans="1:36" x14ac:dyDescent="0.35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530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547"/>
      <c r="AA99" s="398"/>
      <c r="AB99" s="398"/>
      <c r="AC99" s="398"/>
      <c r="AD99" s="398"/>
      <c r="AE99" s="398"/>
      <c r="AF99" s="398"/>
      <c r="AG99" s="398"/>
      <c r="AH99" s="398"/>
      <c r="AI99" s="398"/>
      <c r="AJ99" s="398"/>
    </row>
    <row r="100" spans="1:36" x14ac:dyDescent="0.35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530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547"/>
      <c r="AA100" s="398"/>
      <c r="AB100" s="398"/>
      <c r="AC100" s="398"/>
      <c r="AD100" s="398"/>
      <c r="AE100" s="398"/>
      <c r="AF100" s="398"/>
      <c r="AG100" s="398"/>
      <c r="AH100" s="398"/>
      <c r="AI100" s="398"/>
      <c r="AJ100" s="398"/>
    </row>
    <row r="101" spans="1:36" x14ac:dyDescent="0.35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530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547"/>
      <c r="AA101" s="398"/>
      <c r="AB101" s="398"/>
      <c r="AC101" s="398"/>
      <c r="AD101" s="398"/>
      <c r="AE101" s="398"/>
      <c r="AF101" s="398"/>
      <c r="AG101" s="398"/>
      <c r="AH101" s="398"/>
      <c r="AI101" s="398"/>
      <c r="AJ101" s="398"/>
    </row>
    <row r="102" spans="1:36" x14ac:dyDescent="0.35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530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547"/>
      <c r="AA102" s="398"/>
      <c r="AB102" s="398"/>
      <c r="AC102" s="398"/>
      <c r="AD102" s="398"/>
      <c r="AE102" s="398"/>
      <c r="AF102" s="398"/>
      <c r="AG102" s="398"/>
      <c r="AH102" s="398"/>
      <c r="AI102" s="398"/>
      <c r="AJ102" s="398"/>
    </row>
    <row r="103" spans="1:36" x14ac:dyDescent="0.35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530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547"/>
      <c r="AA103" s="398"/>
      <c r="AB103" s="398"/>
      <c r="AC103" s="398"/>
      <c r="AD103" s="398"/>
      <c r="AE103" s="398"/>
      <c r="AF103" s="398"/>
      <c r="AG103" s="398"/>
      <c r="AH103" s="398"/>
      <c r="AI103" s="398"/>
      <c r="AJ103" s="398"/>
    </row>
    <row r="104" spans="1:36" x14ac:dyDescent="0.35">
      <c r="A104" s="398"/>
      <c r="B104" s="39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530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547"/>
      <c r="AA104" s="398"/>
      <c r="AB104" s="398"/>
      <c r="AC104" s="398"/>
      <c r="AD104" s="398"/>
      <c r="AE104" s="398"/>
      <c r="AF104" s="398"/>
      <c r="AG104" s="398"/>
      <c r="AH104" s="398"/>
      <c r="AI104" s="398"/>
      <c r="AJ104" s="398"/>
    </row>
    <row r="105" spans="1:36" x14ac:dyDescent="0.35">
      <c r="A105" s="398"/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530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547"/>
      <c r="AA105" s="398"/>
      <c r="AB105" s="398"/>
      <c r="AC105" s="398"/>
      <c r="AD105" s="398"/>
      <c r="AE105" s="398"/>
      <c r="AF105" s="398"/>
      <c r="AG105" s="398"/>
      <c r="AH105" s="398"/>
      <c r="AI105" s="398"/>
      <c r="AJ105" s="398"/>
    </row>
    <row r="106" spans="1:36" x14ac:dyDescent="0.35">
      <c r="A106" s="398"/>
      <c r="B106" s="39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530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547"/>
      <c r="AA106" s="398"/>
      <c r="AB106" s="398"/>
      <c r="AC106" s="398"/>
      <c r="AD106" s="398"/>
      <c r="AE106" s="398"/>
      <c r="AF106" s="398"/>
      <c r="AG106" s="398"/>
      <c r="AH106" s="398"/>
      <c r="AI106" s="398"/>
      <c r="AJ106" s="398"/>
    </row>
    <row r="107" spans="1:36" x14ac:dyDescent="0.35">
      <c r="A107" s="398"/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530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547"/>
      <c r="AA107" s="398"/>
      <c r="AB107" s="398"/>
      <c r="AC107" s="398"/>
      <c r="AD107" s="398"/>
      <c r="AE107" s="398"/>
      <c r="AF107" s="398"/>
      <c r="AG107" s="398"/>
      <c r="AH107" s="398"/>
      <c r="AI107" s="398"/>
      <c r="AJ107" s="398"/>
    </row>
    <row r="108" spans="1:36" x14ac:dyDescent="0.35">
      <c r="A108" s="398"/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530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547"/>
      <c r="AA108" s="398"/>
      <c r="AB108" s="398"/>
      <c r="AC108" s="398"/>
      <c r="AD108" s="398"/>
      <c r="AE108" s="398"/>
      <c r="AF108" s="398"/>
      <c r="AG108" s="398"/>
      <c r="AH108" s="398"/>
      <c r="AI108" s="398"/>
      <c r="AJ108" s="398"/>
    </row>
    <row r="109" spans="1:36" x14ac:dyDescent="0.35">
      <c r="A109" s="398"/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530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547"/>
      <c r="AA109" s="398"/>
      <c r="AB109" s="398"/>
      <c r="AC109" s="398"/>
      <c r="AD109" s="398"/>
      <c r="AE109" s="398"/>
      <c r="AF109" s="398"/>
      <c r="AG109" s="398"/>
      <c r="AH109" s="398"/>
      <c r="AI109" s="398"/>
      <c r="AJ109" s="398"/>
    </row>
    <row r="110" spans="1:36" x14ac:dyDescent="0.35">
      <c r="A110" s="398"/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530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547"/>
      <c r="AA110" s="398"/>
      <c r="AB110" s="398"/>
      <c r="AC110" s="398"/>
      <c r="AD110" s="398"/>
      <c r="AE110" s="398"/>
      <c r="AF110" s="398"/>
      <c r="AG110" s="398"/>
      <c r="AH110" s="398"/>
      <c r="AI110" s="398"/>
      <c r="AJ110" s="398"/>
    </row>
    <row r="111" spans="1:36" x14ac:dyDescent="0.35">
      <c r="A111" s="398"/>
      <c r="B111" s="39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530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547"/>
      <c r="AA111" s="398"/>
      <c r="AB111" s="398"/>
      <c r="AC111" s="398"/>
      <c r="AD111" s="398"/>
      <c r="AE111" s="398"/>
      <c r="AF111" s="398"/>
      <c r="AG111" s="398"/>
      <c r="AH111" s="398"/>
      <c r="AI111" s="398"/>
      <c r="AJ111" s="398"/>
    </row>
    <row r="112" spans="1:36" x14ac:dyDescent="0.35">
      <c r="A112" s="398"/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530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547"/>
      <c r="AA112" s="398"/>
      <c r="AB112" s="398"/>
      <c r="AC112" s="398"/>
      <c r="AD112" s="398"/>
      <c r="AE112" s="398"/>
      <c r="AF112" s="398"/>
      <c r="AG112" s="398"/>
      <c r="AH112" s="398"/>
      <c r="AI112" s="398"/>
      <c r="AJ112" s="398"/>
    </row>
    <row r="113" spans="1:36" x14ac:dyDescent="0.35">
      <c r="A113" s="398"/>
      <c r="B113" s="398"/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530"/>
      <c r="P113" s="398"/>
      <c r="Q113" s="398"/>
      <c r="R113" s="398"/>
      <c r="S113" s="398"/>
      <c r="T113" s="398"/>
      <c r="U113" s="398"/>
      <c r="V113" s="398"/>
      <c r="W113" s="398"/>
      <c r="X113" s="398"/>
      <c r="Y113" s="398"/>
      <c r="Z113" s="547"/>
      <c r="AA113" s="398"/>
      <c r="AB113" s="398"/>
      <c r="AC113" s="398"/>
      <c r="AD113" s="398"/>
      <c r="AE113" s="398"/>
      <c r="AF113" s="398"/>
      <c r="AG113" s="398"/>
      <c r="AH113" s="398"/>
      <c r="AI113" s="398"/>
      <c r="AJ113" s="398"/>
    </row>
    <row r="114" spans="1:36" x14ac:dyDescent="0.35">
      <c r="A114" s="398"/>
      <c r="B114" s="39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530"/>
      <c r="P114" s="398"/>
      <c r="Q114" s="398"/>
      <c r="R114" s="398"/>
      <c r="S114" s="398"/>
      <c r="T114" s="398"/>
      <c r="U114" s="398"/>
      <c r="V114" s="398"/>
      <c r="W114" s="398"/>
      <c r="X114" s="398"/>
      <c r="Y114" s="398"/>
      <c r="Z114" s="547"/>
      <c r="AA114" s="398"/>
      <c r="AB114" s="398"/>
      <c r="AC114" s="398"/>
      <c r="AD114" s="398"/>
      <c r="AE114" s="398"/>
      <c r="AF114" s="398"/>
      <c r="AG114" s="398"/>
      <c r="AH114" s="398"/>
      <c r="AI114" s="398"/>
      <c r="AJ114" s="398"/>
    </row>
    <row r="115" spans="1:36" x14ac:dyDescent="0.35">
      <c r="A115" s="398"/>
      <c r="B115" s="39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530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547"/>
      <c r="AA115" s="398"/>
      <c r="AB115" s="398"/>
      <c r="AC115" s="398"/>
      <c r="AD115" s="398"/>
      <c r="AE115" s="398"/>
      <c r="AF115" s="398"/>
      <c r="AG115" s="398"/>
      <c r="AH115" s="398"/>
      <c r="AI115" s="398"/>
      <c r="AJ115" s="398"/>
    </row>
    <row r="116" spans="1:36" x14ac:dyDescent="0.35">
      <c r="A116" s="398"/>
      <c r="B116" s="398"/>
      <c r="C116" s="39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530"/>
      <c r="P116" s="398"/>
      <c r="Q116" s="398"/>
      <c r="R116" s="398"/>
      <c r="S116" s="398"/>
      <c r="T116" s="398"/>
      <c r="U116" s="398"/>
      <c r="V116" s="398"/>
      <c r="W116" s="398"/>
      <c r="X116" s="398"/>
      <c r="Y116" s="398"/>
      <c r="Z116" s="547"/>
      <c r="AA116" s="398"/>
      <c r="AB116" s="398"/>
      <c r="AC116" s="398"/>
      <c r="AD116" s="398"/>
      <c r="AE116" s="398"/>
      <c r="AF116" s="398"/>
      <c r="AG116" s="398"/>
      <c r="AH116" s="398"/>
      <c r="AI116" s="398"/>
      <c r="AJ116" s="398"/>
    </row>
    <row r="117" spans="1:36" x14ac:dyDescent="0.35">
      <c r="A117" s="398"/>
      <c r="B117" s="398"/>
      <c r="C117" s="398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530"/>
      <c r="P117" s="398"/>
      <c r="Q117" s="398"/>
      <c r="R117" s="398"/>
      <c r="S117" s="398"/>
      <c r="T117" s="398"/>
      <c r="U117" s="398"/>
      <c r="V117" s="398"/>
      <c r="W117" s="398"/>
      <c r="X117" s="398"/>
      <c r="Y117" s="398"/>
      <c r="Z117" s="547"/>
      <c r="AA117" s="398"/>
      <c r="AB117" s="398"/>
      <c r="AC117" s="398"/>
      <c r="AD117" s="398"/>
      <c r="AE117" s="398"/>
      <c r="AF117" s="398"/>
      <c r="AG117" s="398"/>
      <c r="AH117" s="398"/>
      <c r="AI117" s="398"/>
      <c r="AJ117" s="398"/>
    </row>
    <row r="118" spans="1:36" x14ac:dyDescent="0.35">
      <c r="A118" s="398"/>
      <c r="B118" s="39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8"/>
      <c r="V118" s="398"/>
      <c r="W118" s="398"/>
      <c r="X118" s="398"/>
      <c r="Y118" s="398"/>
      <c r="Z118" s="547"/>
      <c r="AA118" s="398"/>
      <c r="AB118" s="398"/>
      <c r="AC118" s="398"/>
      <c r="AD118" s="398"/>
      <c r="AE118" s="398"/>
      <c r="AF118" s="398"/>
      <c r="AG118" s="398"/>
      <c r="AH118" s="398"/>
      <c r="AI118" s="398"/>
      <c r="AJ118" s="398"/>
    </row>
    <row r="119" spans="1:36" x14ac:dyDescent="0.35">
      <c r="A119" s="398"/>
      <c r="B119" s="398"/>
      <c r="C119" s="398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8"/>
      <c r="V119" s="398"/>
      <c r="W119" s="398"/>
      <c r="X119" s="398"/>
      <c r="Y119" s="398"/>
      <c r="Z119" s="547"/>
      <c r="AA119" s="398"/>
      <c r="AB119" s="398"/>
      <c r="AC119" s="398"/>
      <c r="AD119" s="398"/>
      <c r="AE119" s="398"/>
      <c r="AF119" s="398"/>
      <c r="AG119" s="398"/>
      <c r="AH119" s="398"/>
      <c r="AI119" s="398"/>
      <c r="AJ119" s="398"/>
    </row>
    <row r="120" spans="1:36" x14ac:dyDescent="0.35">
      <c r="A120" s="398"/>
      <c r="B120" s="398"/>
      <c r="C120" s="398"/>
      <c r="D120" s="398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8"/>
      <c r="P120" s="398"/>
      <c r="Q120" s="398"/>
      <c r="R120" s="398"/>
      <c r="S120" s="398"/>
      <c r="T120" s="398"/>
      <c r="U120" s="398"/>
      <c r="V120" s="398"/>
      <c r="W120" s="398"/>
      <c r="X120" s="398"/>
      <c r="Y120" s="398"/>
      <c r="Z120" s="547"/>
      <c r="AA120" s="398"/>
      <c r="AB120" s="398"/>
      <c r="AC120" s="398"/>
      <c r="AD120" s="398"/>
      <c r="AE120" s="398"/>
      <c r="AF120" s="398"/>
      <c r="AG120" s="398"/>
      <c r="AH120" s="398"/>
      <c r="AI120" s="398"/>
      <c r="AJ120" s="398"/>
    </row>
    <row r="121" spans="1:36" x14ac:dyDescent="0.35">
      <c r="A121" s="398"/>
      <c r="B121" s="398"/>
      <c r="C121" s="398"/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8"/>
      <c r="P121" s="398"/>
      <c r="Q121" s="398"/>
      <c r="R121" s="398"/>
      <c r="S121" s="398"/>
      <c r="T121" s="398"/>
      <c r="U121" s="398"/>
      <c r="V121" s="398"/>
      <c r="W121" s="398"/>
      <c r="X121" s="398"/>
      <c r="Y121" s="398"/>
      <c r="Z121" s="547"/>
      <c r="AA121" s="398"/>
      <c r="AB121" s="398"/>
      <c r="AC121" s="398"/>
      <c r="AD121" s="398"/>
      <c r="AE121" s="398"/>
      <c r="AF121" s="398"/>
      <c r="AG121" s="398"/>
      <c r="AH121" s="398"/>
      <c r="AI121" s="398"/>
      <c r="AJ121" s="39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94</vt:i4>
      </vt:variant>
    </vt:vector>
  </HeadingPairs>
  <TitlesOfParts>
    <vt:vector size="107" baseType="lpstr">
      <vt:lpstr>Knoten</vt:lpstr>
      <vt:lpstr>System</vt:lpstr>
      <vt:lpstr>Normalkraft</vt:lpstr>
      <vt:lpstr>Querkraft</vt:lpstr>
      <vt:lpstr>Momente</vt:lpstr>
      <vt:lpstr>SensA</vt:lpstr>
      <vt:lpstr>L-V</vt:lpstr>
      <vt:lpstr>PlotData</vt:lpstr>
      <vt:lpstr>PlotM</vt:lpstr>
      <vt:lpstr>PlotQ</vt:lpstr>
      <vt:lpstr>PlotN</vt:lpstr>
      <vt:lpstr>PlotS</vt:lpstr>
      <vt:lpstr>SetUp</vt:lpstr>
      <vt:lpstr>alphaT_ele</vt:lpstr>
      <vt:lpstr>Ax_node</vt:lpstr>
      <vt:lpstr>Az_node</vt:lpstr>
      <vt:lpstr>Bettungsziffer_ele</vt:lpstr>
      <vt:lpstr>Deform_ende_x</vt:lpstr>
      <vt:lpstr>Deform_ende_z</vt:lpstr>
      <vt:lpstr>Deform_start_x</vt:lpstr>
      <vt:lpstr>Deform_start_z</vt:lpstr>
      <vt:lpstr>deltaTM_ele</vt:lpstr>
      <vt:lpstr>deltaTN_ele</vt:lpstr>
      <vt:lpstr>e1_ele</vt:lpstr>
      <vt:lpstr>e2_ele</vt:lpstr>
      <vt:lpstr>EA_ele</vt:lpstr>
      <vt:lpstr>EI_ele</vt:lpstr>
      <vt:lpstr>Einflusslinie_node</vt:lpstr>
      <vt:lpstr>Einheitslast_ele</vt:lpstr>
      <vt:lpstr>ele_cosinus</vt:lpstr>
      <vt:lpstr>ele_grav</vt:lpstr>
      <vt:lpstr>ele_N_ThIO</vt:lpstr>
      <vt:lpstr>ele_Parameter</vt:lpstr>
      <vt:lpstr>ele_Response</vt:lpstr>
      <vt:lpstr>ele_snow</vt:lpstr>
      <vt:lpstr>ele_wind</vt:lpstr>
      <vt:lpstr>f_ele</vt:lpstr>
      <vt:lpstr>FGphi_node</vt:lpstr>
      <vt:lpstr>FGu_node</vt:lpstr>
      <vt:lpstr>FGw_node</vt:lpstr>
      <vt:lpstr>Fku_node</vt:lpstr>
      <vt:lpstr>Fkw_node</vt:lpstr>
      <vt:lpstr>GAs_ele</vt:lpstr>
      <vt:lpstr>GE_ele</vt:lpstr>
      <vt:lpstr>h_ele</vt:lpstr>
      <vt:lpstr>Knoten_a</vt:lpstr>
      <vt:lpstr>Knoten_b</vt:lpstr>
      <vt:lpstr>knoten_delete</vt:lpstr>
      <vt:lpstr>Knoten_reset</vt:lpstr>
      <vt:lpstr>Knotendaten</vt:lpstr>
      <vt:lpstr>Knotenverdrehung_node</vt:lpstr>
      <vt:lpstr>kphi_node</vt:lpstr>
      <vt:lpstr>ku_node</vt:lpstr>
      <vt:lpstr>kw_node</vt:lpstr>
      <vt:lpstr>Laenge_ele</vt:lpstr>
      <vt:lpstr>Lastfaktor</vt:lpstr>
      <vt:lpstr>lin_qxi</vt:lpstr>
      <vt:lpstr>lin_qxk</vt:lpstr>
      <vt:lpstr>lin_qzi</vt:lpstr>
      <vt:lpstr>lin_qzk</vt:lpstr>
      <vt:lpstr>MAy_node</vt:lpstr>
      <vt:lpstr>Mkphi_node</vt:lpstr>
      <vt:lpstr>Mpl_ele</vt:lpstr>
      <vt:lpstr>Mpl_node</vt:lpstr>
      <vt:lpstr>My_node</vt:lpstr>
      <vt:lpstr>P_ele</vt:lpstr>
      <vt:lpstr>Parameter</vt:lpstr>
      <vt:lpstr>phi_node</vt:lpstr>
      <vt:lpstr>phi0_node</vt:lpstr>
      <vt:lpstr>psizero_ele</vt:lpstr>
      <vt:lpstr>Px_node</vt:lpstr>
      <vt:lpstr>Pz_node</vt:lpstr>
      <vt:lpstr>qxGlob_ele</vt:lpstr>
      <vt:lpstr>qxi_glob</vt:lpstr>
      <vt:lpstr>qxiGlob_ele</vt:lpstr>
      <vt:lpstr>qxiLoc_ele</vt:lpstr>
      <vt:lpstr>qxk_glob</vt:lpstr>
      <vt:lpstr>qxkGlob_ele</vt:lpstr>
      <vt:lpstr>qxkLoc_ele</vt:lpstr>
      <vt:lpstr>qxLoc_ele</vt:lpstr>
      <vt:lpstr>qzGlob_ele</vt:lpstr>
      <vt:lpstr>qzi_glob</vt:lpstr>
      <vt:lpstr>qziGlob_ele</vt:lpstr>
      <vt:lpstr>qziLoc_ele</vt:lpstr>
      <vt:lpstr>qzk_glob</vt:lpstr>
      <vt:lpstr>qzkGlob_ele</vt:lpstr>
      <vt:lpstr>qzkLoc_ele</vt:lpstr>
      <vt:lpstr>qzLoc_ele</vt:lpstr>
      <vt:lpstr>S_ele</vt:lpstr>
      <vt:lpstr>SetUpdaten</vt:lpstr>
      <vt:lpstr>system_delete</vt:lpstr>
      <vt:lpstr>system_reset</vt:lpstr>
      <vt:lpstr>systemdaten</vt:lpstr>
      <vt:lpstr>Theorie_ele</vt:lpstr>
      <vt:lpstr>ThIIIOdX</vt:lpstr>
      <vt:lpstr>ThIIIOdY</vt:lpstr>
      <vt:lpstr>ThIIIOpsi</vt:lpstr>
      <vt:lpstr>u_node</vt:lpstr>
      <vt:lpstr>u0_node</vt:lpstr>
      <vt:lpstr>w_node</vt:lpstr>
      <vt:lpstr>w0_node</vt:lpstr>
      <vt:lpstr>Winkel_ele</vt:lpstr>
      <vt:lpstr>wzero_ele</vt:lpstr>
      <vt:lpstr>x_node</vt:lpstr>
      <vt:lpstr>x0_node</vt:lpstr>
      <vt:lpstr>z_node</vt:lpstr>
      <vt:lpstr>z0_node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Kai-Uwe Bletzinger</dc:creator>
  <cp:lastModifiedBy>Kai-Uwe Bletzinger</cp:lastModifiedBy>
  <dcterms:created xsi:type="dcterms:W3CDTF">2019-09-07T19:28:40Z</dcterms:created>
  <dcterms:modified xsi:type="dcterms:W3CDTF">2020-04-13T23:56:55Z</dcterms:modified>
</cp:coreProperties>
</file>